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900" yWindow="-75" windowWidth="10395" windowHeight="8700"/>
  </bookViews>
  <sheets>
    <sheet name="Graded" sheetId="1" r:id="rId1"/>
    <sheet name="Ungraded" sheetId="4" r:id="rId2"/>
    <sheet name="Instructions" sheetId="3" r:id="rId3"/>
    <sheet name="Tables" sheetId="2" r:id="rId4"/>
  </sheets>
  <definedNames>
    <definedName name="_xlnm._FilterDatabase" localSheetId="0" hidden="1">Graded!$A$4:$A$18</definedName>
  </definedNames>
  <calcPr calcId="125725"/>
</workbook>
</file>

<file path=xl/calcChain.xml><?xml version="1.0" encoding="utf-8"?>
<calcChain xmlns="http://schemas.openxmlformats.org/spreadsheetml/2006/main">
  <c r="J8" i="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4"/>
  <c r="I4" i="1"/>
  <c r="J4" s="1"/>
  <c r="K4" s="1"/>
  <c r="M4" s="1"/>
  <c r="R4" s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"/>
  <c r="K5" s="1"/>
  <c r="M5" s="1"/>
  <c r="N5" s="1"/>
  <c r="J6"/>
  <c r="K6" s="1"/>
  <c r="M6" s="1"/>
  <c r="N6" s="1"/>
  <c r="J7"/>
  <c r="K7" s="1"/>
  <c r="M7" s="1"/>
  <c r="N7" s="1"/>
  <c r="J8"/>
  <c r="K8" s="1"/>
  <c r="M8" s="1"/>
  <c r="N8" s="1"/>
  <c r="J9"/>
  <c r="K9" s="1"/>
  <c r="M9" s="1"/>
  <c r="N9" s="1"/>
  <c r="J10"/>
  <c r="K10" s="1"/>
  <c r="M10" s="1"/>
  <c r="N10" s="1"/>
  <c r="J11"/>
  <c r="K11" s="1"/>
  <c r="M11" s="1"/>
  <c r="N11" s="1"/>
  <c r="J12"/>
  <c r="K12" s="1"/>
  <c r="M12" s="1"/>
  <c r="N12" s="1"/>
  <c r="N4" i="4"/>
  <c r="N6" s="1"/>
  <c r="K25" i="1"/>
  <c r="M25" s="1"/>
  <c r="N25" s="1"/>
  <c r="O25" s="1"/>
  <c r="P25" s="1"/>
  <c r="K31"/>
  <c r="M31" s="1"/>
  <c r="N31" s="1"/>
  <c r="O31" s="1"/>
  <c r="P31" s="1"/>
  <c r="K35"/>
  <c r="M35" s="1"/>
  <c r="N35" s="1"/>
  <c r="O35" s="1"/>
  <c r="P35" s="1"/>
  <c r="K37"/>
  <c r="M37" s="1"/>
  <c r="N37" s="1"/>
  <c r="O37" s="1"/>
  <c r="P37" s="1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K13"/>
  <c r="M13" s="1"/>
  <c r="N13" s="1"/>
  <c r="O13" s="1"/>
  <c r="P13" s="1"/>
  <c r="K14"/>
  <c r="M14" s="1"/>
  <c r="N14" s="1"/>
  <c r="O14" s="1"/>
  <c r="P14" s="1"/>
  <c r="K15"/>
  <c r="M15" s="1"/>
  <c r="N15" s="1"/>
  <c r="O15" s="1"/>
  <c r="P15" s="1"/>
  <c r="K16"/>
  <c r="M16" s="1"/>
  <c r="N16" s="1"/>
  <c r="O16" s="1"/>
  <c r="P16" s="1"/>
  <c r="K17"/>
  <c r="M17" s="1"/>
  <c r="N17" s="1"/>
  <c r="O17" s="1"/>
  <c r="P17" s="1"/>
  <c r="K18"/>
  <c r="M18" s="1"/>
  <c r="N18" s="1"/>
  <c r="O18" s="1"/>
  <c r="P18" s="1"/>
  <c r="K19"/>
  <c r="M19" s="1"/>
  <c r="N19" s="1"/>
  <c r="O19" s="1"/>
  <c r="P19" s="1"/>
  <c r="K20"/>
  <c r="M20" s="1"/>
  <c r="N20" s="1"/>
  <c r="O20" s="1"/>
  <c r="P20" s="1"/>
  <c r="K21"/>
  <c r="M21" s="1"/>
  <c r="N21" s="1"/>
  <c r="O21" s="1"/>
  <c r="P21" s="1"/>
  <c r="K22"/>
  <c r="M22" s="1"/>
  <c r="N22" s="1"/>
  <c r="O22" s="1"/>
  <c r="P22" s="1"/>
  <c r="K23"/>
  <c r="M23" s="1"/>
  <c r="N23" s="1"/>
  <c r="O23" s="1"/>
  <c r="P23" s="1"/>
  <c r="K24"/>
  <c r="M24" s="1"/>
  <c r="N24" s="1"/>
  <c r="O24" s="1"/>
  <c r="P24" s="1"/>
  <c r="K26"/>
  <c r="M26" s="1"/>
  <c r="N26" s="1"/>
  <c r="O26" s="1"/>
  <c r="P26" s="1"/>
  <c r="K27"/>
  <c r="M27" s="1"/>
  <c r="N27" s="1"/>
  <c r="O27" s="1"/>
  <c r="P27" s="1"/>
  <c r="K28"/>
  <c r="M28" s="1"/>
  <c r="N28" s="1"/>
  <c r="O28" s="1"/>
  <c r="P28" s="1"/>
  <c r="K29"/>
  <c r="M29" s="1"/>
  <c r="N29" s="1"/>
  <c r="O29" s="1"/>
  <c r="P29" s="1"/>
  <c r="K30"/>
  <c r="M30" s="1"/>
  <c r="N30" s="1"/>
  <c r="O30" s="1"/>
  <c r="P30" s="1"/>
  <c r="K32"/>
  <c r="M32" s="1"/>
  <c r="N32" s="1"/>
  <c r="O32" s="1"/>
  <c r="P32" s="1"/>
  <c r="K33"/>
  <c r="M33" s="1"/>
  <c r="N33" s="1"/>
  <c r="O33" s="1"/>
  <c r="P33" s="1"/>
  <c r="K34"/>
  <c r="M34" s="1"/>
  <c r="N34" s="1"/>
  <c r="O34" s="1"/>
  <c r="P34" s="1"/>
  <c r="K36"/>
  <c r="M36" s="1"/>
  <c r="N36" s="1"/>
  <c r="O36" s="1"/>
  <c r="P36" s="1"/>
  <c r="K38"/>
  <c r="M38" s="1"/>
  <c r="N38" s="1"/>
  <c r="O38" s="1"/>
  <c r="P38" s="1"/>
  <c r="K39"/>
  <c r="M39" s="1"/>
  <c r="N39" s="1"/>
  <c r="O39" s="1"/>
  <c r="P39" s="1"/>
  <c r="K40"/>
  <c r="M40" s="1"/>
  <c r="N40" s="1"/>
  <c r="O40" s="1"/>
  <c r="P40" s="1"/>
  <c r="K41"/>
  <c r="M41" s="1"/>
  <c r="N41" s="1"/>
  <c r="O41" s="1"/>
  <c r="P41" s="1"/>
  <c r="K42"/>
  <c r="M42" s="1"/>
  <c r="N42" s="1"/>
  <c r="O42" s="1"/>
  <c r="P42" s="1"/>
  <c r="K43"/>
  <c r="M43" s="1"/>
  <c r="N43" s="1"/>
  <c r="O43" s="1"/>
  <c r="P43" s="1"/>
  <c r="K44"/>
  <c r="M44" s="1"/>
  <c r="N44" s="1"/>
  <c r="O44" s="1"/>
  <c r="P44" s="1"/>
  <c r="K45"/>
  <c r="M45" s="1"/>
  <c r="N45" s="1"/>
  <c r="O45" s="1"/>
  <c r="P45" s="1"/>
  <c r="K46"/>
  <c r="M46" s="1"/>
  <c r="N46" s="1"/>
  <c r="O46" s="1"/>
  <c r="P46" s="1"/>
  <c r="K47"/>
  <c r="M47" s="1"/>
  <c r="N47" s="1"/>
  <c r="O47" s="1"/>
  <c r="P47" s="1"/>
  <c r="K48"/>
  <c r="M48" s="1"/>
  <c r="N48" s="1"/>
  <c r="O48" s="1"/>
  <c r="P48" s="1"/>
  <c r="K49"/>
  <c r="M49" s="1"/>
  <c r="N49" s="1"/>
  <c r="O49" s="1"/>
  <c r="P49" s="1"/>
  <c r="K50"/>
  <c r="M50" s="1"/>
  <c r="N50" s="1"/>
  <c r="O50" s="1"/>
  <c r="P50" s="1"/>
  <c r="K51"/>
  <c r="M51" s="1"/>
  <c r="N51" s="1"/>
  <c r="O51" s="1"/>
  <c r="P51" s="1"/>
  <c r="K52"/>
  <c r="M52" s="1"/>
  <c r="N52" s="1"/>
  <c r="O52" s="1"/>
  <c r="P52" s="1"/>
  <c r="K53"/>
  <c r="M53" s="1"/>
  <c r="N53" s="1"/>
  <c r="O53" s="1"/>
  <c r="P53" s="1"/>
  <c r="Q4"/>
  <c r="Q5"/>
  <c r="Q6" s="1"/>
  <c r="Q7" s="1"/>
  <c r="Q8"/>
  <c r="Q9"/>
  <c r="Q10"/>
  <c r="Q11"/>
  <c r="Q12" s="1"/>
  <c r="Q13"/>
  <c r="Q14"/>
  <c r="R14" s="1"/>
  <c r="S14" s="1"/>
  <c r="Q15"/>
  <c r="R15" s="1"/>
  <c r="S15" s="1"/>
  <c r="Q16"/>
  <c r="Q17"/>
  <c r="R17" s="1"/>
  <c r="S17" s="1"/>
  <c r="Q18"/>
  <c r="Q19"/>
  <c r="Q20"/>
  <c r="Q21"/>
  <c r="R21" s="1"/>
  <c r="S21" s="1"/>
  <c r="Q22"/>
  <c r="Q23"/>
  <c r="R23" s="1"/>
  <c r="S23" s="1"/>
  <c r="Q24"/>
  <c r="R24" s="1"/>
  <c r="S24" s="1"/>
  <c r="R13"/>
  <c r="S13" s="1"/>
  <c r="R16"/>
  <c r="S16" s="1"/>
  <c r="R18"/>
  <c r="S18" s="1"/>
  <c r="R19"/>
  <c r="S19" s="1"/>
  <c r="R20"/>
  <c r="S20" s="1"/>
  <c r="R22"/>
  <c r="S22" s="1"/>
  <c r="R25"/>
  <c r="S25" s="1"/>
  <c r="R26"/>
  <c r="S26" s="1"/>
  <c r="R27"/>
  <c r="S27" s="1"/>
  <c r="R28"/>
  <c r="S28" s="1"/>
  <c r="R29"/>
  <c r="S29" s="1"/>
  <c r="R30"/>
  <c r="S30" s="1"/>
  <c r="R31"/>
  <c r="S31" s="1"/>
  <c r="R32"/>
  <c r="S32" s="1"/>
  <c r="R33"/>
  <c r="S33" s="1"/>
  <c r="R34"/>
  <c r="S34" s="1"/>
  <c r="R35"/>
  <c r="S35" s="1"/>
  <c r="R36"/>
  <c r="S36" s="1"/>
  <c r="R37"/>
  <c r="S37" s="1"/>
  <c r="R38"/>
  <c r="S38" s="1"/>
  <c r="R39"/>
  <c r="S39" s="1"/>
  <c r="R40"/>
  <c r="S40" s="1"/>
  <c r="R41"/>
  <c r="S41" s="1"/>
  <c r="R42"/>
  <c r="S42" s="1"/>
  <c r="R43"/>
  <c r="S43" s="1"/>
  <c r="R44"/>
  <c r="S44" s="1"/>
  <c r="R45"/>
  <c r="S45" s="1"/>
  <c r="R46"/>
  <c r="S46" s="1"/>
  <c r="R47"/>
  <c r="S47" s="1"/>
  <c r="R48"/>
  <c r="S48" s="1"/>
  <c r="R49"/>
  <c r="S49" s="1"/>
  <c r="R50"/>
  <c r="S50" s="1"/>
  <c r="R51"/>
  <c r="S51" s="1"/>
  <c r="R52"/>
  <c r="S52" s="1"/>
  <c r="R53"/>
  <c r="S53" s="1"/>
  <c r="R5" l="1"/>
  <c r="N4"/>
  <c r="O4" s="1"/>
  <c r="N5" i="4"/>
  <c r="N7" s="1"/>
  <c r="J6" l="1"/>
  <c r="J7"/>
  <c r="J4"/>
  <c r="J5"/>
  <c r="R6" i="1"/>
  <c r="P4"/>
  <c r="S4" s="1"/>
  <c r="O5"/>
  <c r="O6" l="1"/>
  <c r="P5"/>
  <c r="S5" s="1"/>
  <c r="R7"/>
  <c r="N8" i="4"/>
  <c r="N9" s="1"/>
  <c r="P6" i="1" l="1"/>
  <c r="S6" s="1"/>
  <c r="O7"/>
  <c r="R8"/>
  <c r="O8" l="1"/>
  <c r="P7"/>
  <c r="S7" s="1"/>
  <c r="R9"/>
  <c r="O9" l="1"/>
  <c r="P8"/>
  <c r="S8" s="1"/>
  <c r="R10"/>
  <c r="P9" l="1"/>
  <c r="S9" s="1"/>
  <c r="O10"/>
  <c r="R11"/>
  <c r="O11" l="1"/>
  <c r="P10"/>
  <c r="S10" s="1"/>
  <c r="R12"/>
  <c r="O12" l="1"/>
  <c r="P12" s="1"/>
  <c r="S12" s="1"/>
  <c r="P11"/>
  <c r="S11" s="1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12"/>
            <color indexed="81"/>
            <rFont val="Tahoma"/>
            <family val="2"/>
          </rPr>
          <t>Your pnum</t>
        </r>
      </text>
    </comment>
    <comment ref="F1" authorId="0">
      <text>
        <r>
          <rPr>
            <sz val="12"/>
            <color indexed="81"/>
            <rFont val="Tahoma"/>
            <family val="2"/>
          </rPr>
          <t>Your current grade</t>
        </r>
      </text>
    </comment>
    <comment ref="H4" authorId="0">
      <text>
        <r>
          <rPr>
            <b/>
            <sz val="12"/>
            <color indexed="81"/>
            <rFont val="Tahoma"/>
            <family val="2"/>
          </rPr>
          <t>This is used to record the status of juniors or newly-graded adults.  Allowable values are:  "new" - without the quotes - or j08, j09, j10… j19, j20, j21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11"/>
            <color indexed="81"/>
            <rFont val="Tahoma"/>
            <family val="2"/>
          </rPr>
          <t>Your pnum goes here</t>
        </r>
      </text>
    </comment>
    <comment ref="H4" authorId="0">
      <text>
        <r>
          <rPr>
            <b/>
            <sz val="12"/>
            <color indexed="81"/>
            <rFont val="Tahoma"/>
            <family val="2"/>
          </rPr>
          <t>This is used to record the status of juniors or newly-graded adults.  Allowable values are "new" - without the quotes - or j08, j09, j10… j19, j20, j21</t>
        </r>
      </text>
    </comment>
  </commentList>
</comments>
</file>

<file path=xl/sharedStrings.xml><?xml version="1.0" encoding="utf-8"?>
<sst xmlns="http://schemas.openxmlformats.org/spreadsheetml/2006/main" count="123" uniqueCount="77">
  <si>
    <t>B</t>
  </si>
  <si>
    <t>Grade</t>
  </si>
  <si>
    <t>Opponent</t>
  </si>
  <si>
    <t>Expected</t>
  </si>
  <si>
    <t>Diff</t>
  </si>
  <si>
    <t>NewGrade</t>
  </si>
  <si>
    <t>Date</t>
  </si>
  <si>
    <t>Score</t>
  </si>
  <si>
    <t>No</t>
  </si>
  <si>
    <t>Event</t>
  </si>
  <si>
    <t>Pnum</t>
  </si>
  <si>
    <t>Name</t>
  </si>
  <si>
    <t>Calculations</t>
  </si>
  <si>
    <t>W</t>
  </si>
  <si>
    <t>Cumul score / exp</t>
  </si>
  <si>
    <t>Clr</t>
  </si>
  <si>
    <t>DIFF</t>
  </si>
  <si>
    <t>EXP-1</t>
  </si>
  <si>
    <t>EXP-2</t>
  </si>
  <si>
    <t>Used</t>
  </si>
  <si>
    <t>If for any reason you need to change these cells then simply unprotect the worksheet;  it is not passworded</t>
  </si>
  <si>
    <t>Please do NOT leave any blank rows;  the number in column A is used in the calculations</t>
  </si>
  <si>
    <t>The spreadsheet should do the rest</t>
  </si>
  <si>
    <t>You will see that the cells which do the calculation are locked, to avoid accidental erasing of the formulas</t>
  </si>
  <si>
    <t>Void?</t>
  </si>
  <si>
    <t>Details of game………</t>
  </si>
  <si>
    <t>Non_voids</t>
  </si>
  <si>
    <t>Void_games</t>
  </si>
  <si>
    <t>Average score</t>
  </si>
  <si>
    <t>Adj</t>
  </si>
  <si>
    <t>Average opposition</t>
  </si>
  <si>
    <t>Grading difference</t>
  </si>
  <si>
    <t>Initial estimate of new grade</t>
  </si>
  <si>
    <t>Average opposition (after adjustments)</t>
  </si>
  <si>
    <t>Second estimate of new grade</t>
  </si>
  <si>
    <t>Junior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</si>
  <si>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</si>
  <si>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</si>
  <si>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</si>
  <si>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</si>
  <si>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</si>
  <si>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</si>
  <si>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</si>
  <si>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</si>
  <si>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</si>
  <si>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</si>
  <si>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</si>
  <si>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Status</t>
  </si>
  <si>
    <t>j08</t>
  </si>
  <si>
    <t>j09</t>
  </si>
  <si>
    <t>Alan N Other</t>
  </si>
  <si>
    <t>Alan N Other (ungraded)</t>
  </si>
  <si>
    <t>Glasgow v Edinburgh</t>
  </si>
  <si>
    <t>Ayr Congress: Rd 1</t>
  </si>
  <si>
    <t>Ayr Congress: Rd 2</t>
  </si>
  <si>
    <t>M Ciccone</t>
  </si>
  <si>
    <t>J F Bongiovi</t>
  </si>
  <si>
    <t>S J A Germanotta</t>
  </si>
  <si>
    <t>W B Rose</t>
  </si>
  <si>
    <t>Brechin v Moscow</t>
  </si>
  <si>
    <t>First of all, you should clear the example data from the following columns:</t>
  </si>
  <si>
    <t>Date / event / clr / pnum / name / grade / status / score</t>
  </si>
  <si>
    <t>Now you can fill in your personal details: pnum, name, current grade</t>
  </si>
  <si>
    <t>Note that your pnum is purely for reference;  it plays no part in the calculations</t>
  </si>
  <si>
    <t>HOW TO USE THIS SPREADSHEET: GRADED PLAYERS</t>
  </si>
  <si>
    <t>Again, opponent's pnum is purely for reference</t>
  </si>
  <si>
    <t>After your first game of the season, input the details of (i) the game (ii) your opponent and (iii) your result</t>
  </si>
  <si>
    <t>If your opponent is aged &lt; 21, use the status column to enter his or her age, in the format "j08, j09, …..j20"</t>
  </si>
  <si>
    <t>Then you would add in your results one by one</t>
  </si>
  <si>
    <t>HOW TO USE THIS SPREADSHEET: UNGRADED PLAYERS</t>
  </si>
  <si>
    <t>Now you can fill in your personal details: pnum and name</t>
  </si>
  <si>
    <t>The spreadsheet will then calculate a grading (under "second estimate of new grade")</t>
  </si>
  <si>
    <t>which can be finalised only after the end of the season. So please just take this as a *guide* to your new grade</t>
  </si>
  <si>
    <t>Please note that of necessity this will be an estimate;  the calculations for new grades cover a number of processes</t>
  </si>
  <si>
    <t>new</t>
  </si>
  <si>
    <t>In other cases (i.e. adults who have had a grading for more than this season), leave the field blank</t>
  </si>
  <si>
    <t>If your opponent is a newly-graded adult, then input "new" (without the quotes) in the status column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</si>
</sst>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_ ;[Red]\-0\ "/>
    <numFmt numFmtId="167" formatCode="0.0_ ;[Red]\-0.0\ "/>
  </numFmts>
  <fonts count="15">
    <font>
      <sz val="10"/>
      <name val="Arial"/>
    </font>
    <font>
      <sz val="8"/>
      <name val="Arial"/>
      <family val="2"/>
    </font>
    <font>
      <sz val="12"/>
      <name val="Courier New"/>
      <family val="3"/>
    </font>
    <font>
      <b/>
      <sz val="12"/>
      <name val="Courier New"/>
      <family val="3"/>
    </font>
    <font>
      <b/>
      <sz val="14"/>
      <color indexed="12"/>
      <name val="Courier New"/>
      <family val="3"/>
    </font>
    <font>
      <b/>
      <sz val="14"/>
      <color indexed="8"/>
      <name val="Courier New"/>
      <family val="3"/>
    </font>
    <font>
      <b/>
      <sz val="14"/>
      <name val="Courier New"/>
      <family val="3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i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66" fontId="2" fillId="0" borderId="0" xfId="0" applyNumberFormat="1" applyFont="1" applyFill="1" applyAlignment="1" applyProtection="1">
      <alignment horizontal="center" vertical="center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165" fontId="2" fillId="0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Alignment="1" applyProtection="1">
      <alignment horizontal="center" vertical="center"/>
      <protection locked="0"/>
    </xf>
    <xf numFmtId="166" fontId="4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2" fillId="0" borderId="0" xfId="0" applyNumberFormat="1" applyFont="1" applyFill="1" applyAlignment="1" applyProtection="1">
      <alignment horizontal="right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  <protection locked="0"/>
    </xf>
    <xf numFmtId="166" fontId="2" fillId="4" borderId="1" xfId="0" applyNumberFormat="1" applyFont="1" applyFill="1" applyBorder="1" applyAlignment="1" applyProtection="1">
      <alignment horizontal="center" vertical="center"/>
    </xf>
    <xf numFmtId="0" fontId="6" fillId="5" borderId="0" xfId="0" applyFont="1" applyFill="1" applyAlignment="1" applyProtection="1">
      <alignment vertical="center"/>
      <protection locked="0"/>
    </xf>
    <xf numFmtId="166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</xf>
    <xf numFmtId="0" fontId="2" fillId="6" borderId="1" xfId="0" applyNumberFormat="1" applyFont="1" applyFill="1" applyBorder="1" applyAlignment="1" applyProtection="1">
      <alignment horizontal="center" vertical="center"/>
    </xf>
    <xf numFmtId="165" fontId="2" fillId="6" borderId="1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7" fontId="3" fillId="4" borderId="1" xfId="0" applyNumberFormat="1" applyFont="1" applyFill="1" applyBorder="1" applyAlignment="1" applyProtection="1">
      <alignment horizontal="center" vertical="center"/>
      <protection locked="0"/>
    </xf>
    <xf numFmtId="167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indent="1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 indent="4"/>
      <protection locked="0"/>
    </xf>
    <xf numFmtId="0" fontId="5" fillId="3" borderId="3" xfId="0" applyFont="1" applyFill="1" applyBorder="1" applyAlignment="1" applyProtection="1">
      <alignment horizontal="left" vertical="center" indent="4"/>
      <protection locked="0"/>
    </xf>
    <xf numFmtId="0" fontId="5" fillId="3" borderId="4" xfId="0" applyFont="1" applyFill="1" applyBorder="1" applyAlignment="1" applyProtection="1">
      <alignment horizontal="left" vertical="center" indent="4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6" fontId="6" fillId="6" borderId="2" xfId="0" applyNumberFormat="1" applyFont="1" applyFill="1" applyBorder="1" applyAlignment="1" applyProtection="1">
      <alignment horizontal="center" vertical="center"/>
      <protection locked="0"/>
    </xf>
    <xf numFmtId="166" fontId="6" fillId="6" borderId="3" xfId="0" applyNumberFormat="1" applyFont="1" applyFill="1" applyBorder="1" applyAlignment="1" applyProtection="1">
      <alignment horizontal="center" vertical="center"/>
      <protection locked="0"/>
    </xf>
    <xf numFmtId="166" fontId="6" fillId="6" borderId="4" xfId="0" applyNumberFormat="1" applyFont="1" applyFill="1" applyBorder="1" applyAlignment="1" applyProtection="1">
      <alignment horizontal="center" vertical="center"/>
      <protection locked="0"/>
    </xf>
    <xf numFmtId="166" fontId="6" fillId="2" borderId="2" xfId="0" applyNumberFormat="1" applyFont="1" applyFill="1" applyBorder="1" applyAlignment="1" applyProtection="1">
      <alignment horizontal="center" vertical="center"/>
      <protection locked="0"/>
    </xf>
    <xf numFmtId="166" fontId="6" fillId="2" borderId="3" xfId="0" applyNumberFormat="1" applyFont="1" applyFill="1" applyBorder="1" applyAlignment="1" applyProtection="1">
      <alignment horizontal="center" vertical="center"/>
      <protection locked="0"/>
    </xf>
    <xf numFmtId="16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4" fontId="6" fillId="7" borderId="5" xfId="0" applyNumberFormat="1" applyFont="1" applyFill="1" applyBorder="1" applyAlignment="1" applyProtection="1">
      <alignment horizontal="center" vertical="center"/>
    </xf>
    <xf numFmtId="164" fontId="6" fillId="7" borderId="6" xfId="0" applyNumberFormat="1" applyFont="1" applyFill="1" applyBorder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left" vertical="center" indent="1"/>
    </xf>
    <xf numFmtId="164" fontId="3" fillId="7" borderId="8" xfId="0" applyNumberFormat="1" applyFont="1" applyFill="1" applyBorder="1" applyAlignment="1" applyProtection="1">
      <alignment horizontal="right" vertical="center"/>
    </xf>
    <xf numFmtId="1" fontId="3" fillId="7" borderId="8" xfId="0" applyNumberFormat="1" applyFont="1" applyFill="1" applyBorder="1" applyAlignment="1" applyProtection="1">
      <alignment horizontal="right" vertical="center"/>
    </xf>
    <xf numFmtId="0" fontId="3" fillId="7" borderId="9" xfId="0" applyFont="1" applyFill="1" applyBorder="1" applyAlignment="1" applyProtection="1">
      <alignment horizontal="left" vertical="center" indent="1"/>
    </xf>
    <xf numFmtId="1" fontId="3" fillId="7" borderId="10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48638</xdr:rowOff>
    </xdr:from>
    <xdr:to>
      <xdr:col>1</xdr:col>
      <xdr:colOff>8382000</xdr:colOff>
      <xdr:row>5</xdr:row>
      <xdr:rowOff>1898649</xdr:rowOff>
    </xdr:to>
    <xdr:pic>
      <xdr:nvPicPr>
        <xdr:cNvPr id="3" name="Picture 2" descr="screenshot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1696463"/>
          <a:ext cx="8353425" cy="185001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54302</xdr:rowOff>
    </xdr:from>
    <xdr:to>
      <xdr:col>1</xdr:col>
      <xdr:colOff>7820025</xdr:colOff>
      <xdr:row>22</xdr:row>
      <xdr:rowOff>1962149</xdr:rowOff>
    </xdr:to>
    <xdr:pic>
      <xdr:nvPicPr>
        <xdr:cNvPr id="6" name="Picture 5" descr="screenshot-2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150" y="7817177"/>
          <a:ext cx="7800975" cy="1907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3"/>
  <sheetViews>
    <sheetView tabSelected="1" zoomScale="75" zoomScaleNormal="75" workbookViewId="0">
      <selection activeCell="K12" sqref="K12"/>
    </sheetView>
  </sheetViews>
  <sheetFormatPr defaultRowHeight="15.75"/>
  <cols>
    <col min="1" max="1" width="6" style="4" customWidth="1"/>
    <col min="2" max="2" width="16" style="4" bestFit="1" customWidth="1"/>
    <col min="3" max="3" width="35.42578125" style="4" bestFit="1" customWidth="1"/>
    <col min="4" max="4" width="8.7109375" style="4" bestFit="1" customWidth="1"/>
    <col min="5" max="5" width="11.7109375" style="4" customWidth="1"/>
    <col min="6" max="6" width="25.28515625" style="3" customWidth="1"/>
    <col min="7" max="9" width="12" style="4" customWidth="1"/>
    <col min="10" max="11" width="10.42578125" style="5" customWidth="1"/>
    <col min="12" max="12" width="10.5703125" style="7" customWidth="1"/>
    <col min="13" max="13" width="14.5703125" style="6" customWidth="1"/>
    <col min="14" max="14" width="14.5703125" style="18" hidden="1" customWidth="1"/>
    <col min="15" max="15" width="17.42578125" style="18" hidden="1" customWidth="1"/>
    <col min="16" max="16" width="16" style="18" hidden="1" customWidth="1"/>
    <col min="17" max="17" width="13.28515625" style="7" customWidth="1"/>
    <col min="18" max="18" width="16.140625" style="6" customWidth="1"/>
    <col min="19" max="19" width="13" style="8" customWidth="1"/>
    <col min="20" max="16384" width="9.140625" style="3"/>
  </cols>
  <sheetData>
    <row r="1" spans="1:19" s="43" customFormat="1" ht="37.5" customHeight="1">
      <c r="A1" s="63">
        <v>9999</v>
      </c>
      <c r="B1" s="63"/>
      <c r="C1" s="63" t="s">
        <v>50</v>
      </c>
      <c r="D1" s="63"/>
      <c r="E1" s="55" t="s">
        <v>1</v>
      </c>
      <c r="F1" s="70">
        <v>1650</v>
      </c>
      <c r="G1" s="71"/>
      <c r="H1" s="71"/>
      <c r="I1" s="72"/>
      <c r="J1" s="67"/>
      <c r="K1" s="68"/>
      <c r="L1" s="68"/>
      <c r="M1" s="68"/>
      <c r="N1" s="68"/>
      <c r="O1" s="68"/>
      <c r="P1" s="68"/>
      <c r="Q1" s="68"/>
      <c r="R1" s="68"/>
      <c r="S1" s="69"/>
    </row>
    <row r="2" spans="1:19" s="1" customFormat="1" ht="37.5" customHeight="1">
      <c r="A2" s="60" t="s">
        <v>25</v>
      </c>
      <c r="B2" s="61"/>
      <c r="C2" s="61"/>
      <c r="D2" s="62"/>
      <c r="E2" s="73" t="s">
        <v>2</v>
      </c>
      <c r="F2" s="74"/>
      <c r="G2" s="74"/>
      <c r="H2" s="74"/>
      <c r="I2" s="75"/>
      <c r="J2" s="64" t="s">
        <v>12</v>
      </c>
      <c r="K2" s="65"/>
      <c r="L2" s="65"/>
      <c r="M2" s="65"/>
      <c r="N2" s="65"/>
      <c r="O2" s="65"/>
      <c r="P2" s="65"/>
      <c r="Q2" s="65"/>
      <c r="R2" s="65"/>
      <c r="S2" s="66"/>
    </row>
    <row r="3" spans="1:19" s="2" customFormat="1" ht="23.25" customHeight="1">
      <c r="A3" s="32" t="s">
        <v>8</v>
      </c>
      <c r="B3" s="32" t="s">
        <v>6</v>
      </c>
      <c r="C3" s="32" t="s">
        <v>9</v>
      </c>
      <c r="D3" s="32" t="s">
        <v>15</v>
      </c>
      <c r="E3" s="36" t="s">
        <v>10</v>
      </c>
      <c r="F3" s="37" t="s">
        <v>11</v>
      </c>
      <c r="G3" s="36" t="s">
        <v>1</v>
      </c>
      <c r="H3" s="36" t="s">
        <v>47</v>
      </c>
      <c r="I3" s="36" t="s">
        <v>19</v>
      </c>
      <c r="J3" s="44" t="s">
        <v>4</v>
      </c>
      <c r="K3" s="44" t="s">
        <v>19</v>
      </c>
      <c r="L3" s="45" t="s">
        <v>7</v>
      </c>
      <c r="M3" s="46" t="s">
        <v>3</v>
      </c>
      <c r="N3" s="47" t="s">
        <v>24</v>
      </c>
      <c r="O3" s="47" t="s">
        <v>27</v>
      </c>
      <c r="P3" s="47" t="s">
        <v>26</v>
      </c>
      <c r="Q3" s="59" t="s">
        <v>14</v>
      </c>
      <c r="R3" s="59"/>
      <c r="S3" s="48" t="s">
        <v>5</v>
      </c>
    </row>
    <row r="4" spans="1:19" ht="20.100000000000001" customHeight="1">
      <c r="A4" s="33">
        <v>1</v>
      </c>
      <c r="B4" s="34">
        <v>41214</v>
      </c>
      <c r="C4" s="34" t="s">
        <v>52</v>
      </c>
      <c r="D4" s="35" t="s">
        <v>13</v>
      </c>
      <c r="E4" s="38">
        <v>31416</v>
      </c>
      <c r="F4" s="39" t="s">
        <v>58</v>
      </c>
      <c r="G4" s="38">
        <v>1498</v>
      </c>
      <c r="H4" s="38" t="s">
        <v>74</v>
      </c>
      <c r="I4" s="40">
        <f>IF(G4="","",(IF(OR(AND(H4&lt;"J08",H4&lt;&gt;"new"),(AND(H4&gt;"J20",H4&lt;&gt;"new"))),G4,(G4+VLOOKUP(H4,Tables!$G$2:$H$15,2,TRUE)))))</f>
        <v>1523</v>
      </c>
      <c r="J4" s="49">
        <f>IF(G4&lt;&gt;"",I4-$F$1,"")</f>
        <v>-127</v>
      </c>
      <c r="K4" s="49">
        <f t="shared" ref="K4:K24" si="0">IF(G4="","",(IF(J4&gt;400,400,IF(J4&lt;-400,-400,J4))))</f>
        <v>-127</v>
      </c>
      <c r="L4" s="50">
        <v>0</v>
      </c>
      <c r="M4" s="51">
        <f>IF(K4="","",IF(AND(J4&gt;735,L4=0),0,IF(AND(J4&lt;-735,L4=1),1,1-NORMDIST(K4,0,287.4,TRUE))))</f>
        <v>0.67071662116652864</v>
      </c>
      <c r="N4" s="52">
        <f>IF(M4="","",IF(AND(M4&gt;0,M4&lt;1),0,1))</f>
        <v>0</v>
      </c>
      <c r="O4" s="52">
        <f>IF(N4="","",N4)</f>
        <v>0</v>
      </c>
      <c r="P4" s="52">
        <f>IF(O4="","",A4-O4)</f>
        <v>1</v>
      </c>
      <c r="Q4" s="53">
        <f>IF(L4&lt;&gt;"",L4,"")</f>
        <v>0</v>
      </c>
      <c r="R4" s="51">
        <f>IF(Q4&lt;&gt;"",M4,"")</f>
        <v>0.67071662116652864</v>
      </c>
      <c r="S4" s="54">
        <f>IF(R4&lt;&gt;"",IF(P4&lt;31,$F$1+800*(Q4-R4)/30,$F$1+800*(Q4-R4)/P4),"")</f>
        <v>1632.1142234355593</v>
      </c>
    </row>
    <row r="5" spans="1:19" ht="20.100000000000001" customHeight="1">
      <c r="A5" s="33">
        <v>2</v>
      </c>
      <c r="B5" s="34">
        <v>41228</v>
      </c>
      <c r="C5" s="35" t="s">
        <v>53</v>
      </c>
      <c r="D5" s="35" t="s">
        <v>0</v>
      </c>
      <c r="E5" s="38">
        <v>27818</v>
      </c>
      <c r="F5" s="39" t="s">
        <v>56</v>
      </c>
      <c r="G5" s="38">
        <v>1801</v>
      </c>
      <c r="H5" s="38" t="s">
        <v>74</v>
      </c>
      <c r="I5" s="40">
        <f>IF(G5="","",(IF(OR(AND(H5&lt;"J08",H5&lt;&gt;"new"),(AND(H5&gt;"J20",H5&lt;&gt;"new"))),G5,(G5+VLOOKUP(H5,Tables!$G$2:$H$15,2,TRUE)))))</f>
        <v>1826</v>
      </c>
      <c r="J5" s="49">
        <f t="shared" ref="J5:J53" si="1">IF(G5&lt;&gt;"",I5-$F$1,"")</f>
        <v>176</v>
      </c>
      <c r="K5" s="49">
        <f t="shared" si="0"/>
        <v>176</v>
      </c>
      <c r="L5" s="50">
        <v>0.5</v>
      </c>
      <c r="M5" s="51">
        <f t="shared" ref="M5:M53" si="2">IF(K5="","",IF(AND(J5&gt;735,L5=0),0,IF(AND(J5&lt;-735,L5=1),1,1-NORMDIST(K5,0,287.4,TRUE))))</f>
        <v>0.27014089779180339</v>
      </c>
      <c r="N5" s="52">
        <f t="shared" ref="N5:N53" si="3">IF(M5="","",IF(AND(M5&gt;0,M5&lt;1),0,1))</f>
        <v>0</v>
      </c>
      <c r="O5" s="52">
        <f>IF(N5="","",O4+N5)</f>
        <v>0</v>
      </c>
      <c r="P5" s="52">
        <f t="shared" ref="P5:P53" si="4">IF(O5="","",A5-O5)</f>
        <v>2</v>
      </c>
      <c r="Q5" s="53">
        <f>IF(L5&lt;&gt;"",L5+Q4,"")</f>
        <v>0.5</v>
      </c>
      <c r="R5" s="51">
        <f t="shared" ref="R5:R36" si="5">IF(Q5&lt;&gt;"",M5+R4,"")</f>
        <v>0.94085751895833203</v>
      </c>
      <c r="S5" s="54">
        <f t="shared" ref="S5:S53" si="6">IF(R5&lt;&gt;"",IF(P5&lt;31,$F$1+800*(Q5-R5)/30,$F$1+800*(Q5-R5)/P5),"")</f>
        <v>1638.2437994944444</v>
      </c>
    </row>
    <row r="6" spans="1:19" ht="20.100000000000001" customHeight="1">
      <c r="A6" s="33">
        <v>3</v>
      </c>
      <c r="B6" s="34">
        <v>41284</v>
      </c>
      <c r="C6" s="35" t="s">
        <v>54</v>
      </c>
      <c r="D6" s="35" t="s">
        <v>13</v>
      </c>
      <c r="E6" s="38">
        <v>14142</v>
      </c>
      <c r="F6" s="39" t="s">
        <v>55</v>
      </c>
      <c r="G6" s="38">
        <v>1408</v>
      </c>
      <c r="H6" s="38" t="s">
        <v>38</v>
      </c>
      <c r="I6" s="40">
        <f>IF(G6="","",(IF(OR(AND(H6&lt;"J08",H6&lt;&gt;"new"),(AND(H6&gt;"J20",H6&lt;&gt;"new"))),G6,(G6+VLOOKUP(H6,Tables!$G$2:$H$15,2,TRUE)))))</f>
        <v>1528</v>
      </c>
      <c r="J6" s="49">
        <f t="shared" si="1"/>
        <v>-122</v>
      </c>
      <c r="K6" s="49">
        <f t="shared" si="0"/>
        <v>-122</v>
      </c>
      <c r="L6" s="50">
        <v>1</v>
      </c>
      <c r="M6" s="51">
        <f t="shared" si="2"/>
        <v>0.66439774827520659</v>
      </c>
      <c r="N6" s="52">
        <f t="shared" si="3"/>
        <v>0</v>
      </c>
      <c r="O6" s="52">
        <f t="shared" ref="O6:O53" si="7">IF(N6="","",O5+N6)</f>
        <v>0</v>
      </c>
      <c r="P6" s="52">
        <f t="shared" si="4"/>
        <v>3</v>
      </c>
      <c r="Q6" s="53">
        <f t="shared" ref="Q6:Q53" si="8">IF(L6&lt;&gt;"",L6+Q5,"")</f>
        <v>1.5</v>
      </c>
      <c r="R6" s="51">
        <f t="shared" si="5"/>
        <v>1.6052552672335385</v>
      </c>
      <c r="S6" s="54">
        <f t="shared" si="6"/>
        <v>1647.1931928737722</v>
      </c>
    </row>
    <row r="7" spans="1:19" ht="20.100000000000001" customHeight="1">
      <c r="A7" s="33">
        <v>4</v>
      </c>
      <c r="B7" s="34">
        <v>41312</v>
      </c>
      <c r="C7" s="35" t="s">
        <v>59</v>
      </c>
      <c r="D7" s="35" t="s">
        <v>0</v>
      </c>
      <c r="E7" s="38">
        <v>17321</v>
      </c>
      <c r="F7" s="39" t="s">
        <v>57</v>
      </c>
      <c r="G7" s="38">
        <v>2500</v>
      </c>
      <c r="H7" s="38"/>
      <c r="I7" s="40">
        <f>IF(G7="","",(IF(OR(AND(H7&lt;"J08",H7&lt;&gt;"new"),(AND(H7&gt;"J20",H7&lt;&gt;"new"))),G7,(G7+VLOOKUP(H7,Tables!$G$2:$H$15,2,TRUE)))))</f>
        <v>2500</v>
      </c>
      <c r="J7" s="49">
        <f t="shared" si="1"/>
        <v>850</v>
      </c>
      <c r="K7" s="49">
        <f t="shared" si="0"/>
        <v>400</v>
      </c>
      <c r="L7" s="50">
        <v>1</v>
      </c>
      <c r="M7" s="51">
        <f t="shared" si="2"/>
        <v>8.1993234545962412E-2</v>
      </c>
      <c r="N7" s="52">
        <f t="shared" si="3"/>
        <v>0</v>
      </c>
      <c r="O7" s="52">
        <f t="shared" si="7"/>
        <v>0</v>
      </c>
      <c r="P7" s="52">
        <f t="shared" si="4"/>
        <v>4</v>
      </c>
      <c r="Q7" s="53">
        <f t="shared" si="8"/>
        <v>2.5</v>
      </c>
      <c r="R7" s="51">
        <f t="shared" si="5"/>
        <v>1.6872485017795009</v>
      </c>
      <c r="S7" s="54">
        <f t="shared" si="6"/>
        <v>1671.67337328588</v>
      </c>
    </row>
    <row r="8" spans="1:19" ht="20.100000000000001" customHeight="1">
      <c r="A8" s="33">
        <v>5</v>
      </c>
      <c r="B8" s="34"/>
      <c r="C8" s="35"/>
      <c r="D8" s="35"/>
      <c r="E8" s="38"/>
      <c r="F8" s="39"/>
      <c r="G8" s="38"/>
      <c r="H8" s="38"/>
      <c r="I8" s="40" t="str">
        <f>IF(G8="","",(IF(OR(AND(H8&lt;"J08",H8&lt;&gt;"new"),(AND(H8&gt;"J20",H8&lt;&gt;"new"))),G8,(G8+VLOOKUP(H8,Tables!$G$2:$H$15,2,TRUE)))))</f>
        <v/>
      </c>
      <c r="J8" s="49" t="str">
        <f t="shared" si="1"/>
        <v/>
      </c>
      <c r="K8" s="49" t="str">
        <f t="shared" si="0"/>
        <v/>
      </c>
      <c r="L8" s="50"/>
      <c r="M8" s="51" t="str">
        <f t="shared" si="2"/>
        <v/>
      </c>
      <c r="N8" s="52" t="str">
        <f t="shared" si="3"/>
        <v/>
      </c>
      <c r="O8" s="52" t="str">
        <f t="shared" si="7"/>
        <v/>
      </c>
      <c r="P8" s="52" t="str">
        <f t="shared" si="4"/>
        <v/>
      </c>
      <c r="Q8" s="53" t="str">
        <f t="shared" si="8"/>
        <v/>
      </c>
      <c r="R8" s="51" t="str">
        <f t="shared" si="5"/>
        <v/>
      </c>
      <c r="S8" s="54" t="str">
        <f t="shared" si="6"/>
        <v/>
      </c>
    </row>
    <row r="9" spans="1:19" ht="20.100000000000001" customHeight="1">
      <c r="A9" s="33">
        <v>6</v>
      </c>
      <c r="B9" s="34"/>
      <c r="C9" s="35"/>
      <c r="D9" s="35"/>
      <c r="E9" s="38"/>
      <c r="F9" s="39"/>
      <c r="G9" s="38"/>
      <c r="H9" s="38"/>
      <c r="I9" s="40" t="str">
        <f>IF(G9="","",(IF(OR(AND(H9&lt;"J08",H9&lt;&gt;"new"),(AND(H9&gt;"J20",H9&lt;&gt;"new"))),G9,(G9+VLOOKUP(H9,Tables!$G$2:$H$15,2,TRUE)))))</f>
        <v/>
      </c>
      <c r="J9" s="49" t="str">
        <f t="shared" si="1"/>
        <v/>
      </c>
      <c r="K9" s="49" t="str">
        <f t="shared" si="0"/>
        <v/>
      </c>
      <c r="L9" s="50"/>
      <c r="M9" s="51" t="str">
        <f t="shared" si="2"/>
        <v/>
      </c>
      <c r="N9" s="52" t="str">
        <f t="shared" si="3"/>
        <v/>
      </c>
      <c r="O9" s="52" t="str">
        <f t="shared" si="7"/>
        <v/>
      </c>
      <c r="P9" s="52" t="str">
        <f t="shared" si="4"/>
        <v/>
      </c>
      <c r="Q9" s="53" t="str">
        <f t="shared" si="8"/>
        <v/>
      </c>
      <c r="R9" s="51" t="str">
        <f t="shared" si="5"/>
        <v/>
      </c>
      <c r="S9" s="54" t="str">
        <f t="shared" si="6"/>
        <v/>
      </c>
    </row>
    <row r="10" spans="1:19" ht="20.100000000000001" customHeight="1">
      <c r="A10" s="33">
        <v>7</v>
      </c>
      <c r="B10" s="34"/>
      <c r="C10" s="35"/>
      <c r="D10" s="35"/>
      <c r="E10" s="38"/>
      <c r="F10" s="39"/>
      <c r="G10" s="38"/>
      <c r="H10" s="38"/>
      <c r="I10" s="40" t="str">
        <f>IF(G10="","",(IF(OR(AND(H10&lt;"J08",H10&lt;&gt;"new"),(AND(H10&gt;"J20",H10&lt;&gt;"new"))),G10,(G10+VLOOKUP(H10,Tables!$G$2:$H$15,2,TRUE)))))</f>
        <v/>
      </c>
      <c r="J10" s="49" t="str">
        <f t="shared" si="1"/>
        <v/>
      </c>
      <c r="K10" s="49" t="str">
        <f t="shared" si="0"/>
        <v/>
      </c>
      <c r="L10" s="50"/>
      <c r="M10" s="51" t="str">
        <f t="shared" si="2"/>
        <v/>
      </c>
      <c r="N10" s="52" t="str">
        <f t="shared" si="3"/>
        <v/>
      </c>
      <c r="O10" s="52" t="str">
        <f t="shared" si="7"/>
        <v/>
      </c>
      <c r="P10" s="52" t="str">
        <f t="shared" si="4"/>
        <v/>
      </c>
      <c r="Q10" s="53" t="str">
        <f t="shared" si="8"/>
        <v/>
      </c>
      <c r="R10" s="51" t="str">
        <f t="shared" si="5"/>
        <v/>
      </c>
      <c r="S10" s="54" t="str">
        <f t="shared" si="6"/>
        <v/>
      </c>
    </row>
    <row r="11" spans="1:19" ht="20.100000000000001" customHeight="1">
      <c r="A11" s="33">
        <v>8</v>
      </c>
      <c r="B11" s="34"/>
      <c r="C11" s="35"/>
      <c r="D11" s="35"/>
      <c r="E11" s="38"/>
      <c r="F11" s="39"/>
      <c r="G11" s="38"/>
      <c r="H11" s="38"/>
      <c r="I11" s="40" t="str">
        <f>IF(G11="","",(IF(OR(AND(H11&lt;"J08",H11&lt;&gt;"new"),(AND(H11&gt;"J20",H11&lt;&gt;"new"))),G11,(G11+VLOOKUP(H11,Tables!$G$2:$H$15,2,TRUE)))))</f>
        <v/>
      </c>
      <c r="J11" s="49" t="str">
        <f t="shared" si="1"/>
        <v/>
      </c>
      <c r="K11" s="49" t="str">
        <f t="shared" si="0"/>
        <v/>
      </c>
      <c r="L11" s="50"/>
      <c r="M11" s="51" t="str">
        <f t="shared" si="2"/>
        <v/>
      </c>
      <c r="N11" s="52" t="str">
        <f t="shared" si="3"/>
        <v/>
      </c>
      <c r="O11" s="52" t="str">
        <f t="shared" si="7"/>
        <v/>
      </c>
      <c r="P11" s="52" t="str">
        <f t="shared" si="4"/>
        <v/>
      </c>
      <c r="Q11" s="53" t="str">
        <f t="shared" si="8"/>
        <v/>
      </c>
      <c r="R11" s="51" t="str">
        <f t="shared" si="5"/>
        <v/>
      </c>
      <c r="S11" s="54" t="str">
        <f t="shared" si="6"/>
        <v/>
      </c>
    </row>
    <row r="12" spans="1:19" ht="20.100000000000001" customHeight="1">
      <c r="A12" s="33">
        <v>9</v>
      </c>
      <c r="B12" s="34"/>
      <c r="C12" s="35"/>
      <c r="D12" s="35"/>
      <c r="E12" s="38"/>
      <c r="F12" s="39"/>
      <c r="G12" s="38"/>
      <c r="H12" s="38"/>
      <c r="I12" s="40" t="str">
        <f>IF(G12="","",(IF(OR(AND(H12&lt;"J08",H12&lt;&gt;"new"),(AND(H12&gt;"J20",H12&lt;&gt;"new"))),G12,(G12+VLOOKUP(H12,Tables!$G$2:$H$15,2,TRUE)))))</f>
        <v/>
      </c>
      <c r="J12" s="49" t="str">
        <f t="shared" si="1"/>
        <v/>
      </c>
      <c r="K12" s="49" t="str">
        <f t="shared" si="0"/>
        <v/>
      </c>
      <c r="L12" s="50"/>
      <c r="M12" s="51" t="str">
        <f t="shared" si="2"/>
        <v/>
      </c>
      <c r="N12" s="52" t="str">
        <f t="shared" si="3"/>
        <v/>
      </c>
      <c r="O12" s="52" t="str">
        <f t="shared" si="7"/>
        <v/>
      </c>
      <c r="P12" s="52" t="str">
        <f t="shared" si="4"/>
        <v/>
      </c>
      <c r="Q12" s="53" t="str">
        <f t="shared" si="8"/>
        <v/>
      </c>
      <c r="R12" s="51" t="str">
        <f t="shared" si="5"/>
        <v/>
      </c>
      <c r="S12" s="54" t="str">
        <f t="shared" si="6"/>
        <v/>
      </c>
    </row>
    <row r="13" spans="1:19" ht="20.100000000000001" customHeight="1">
      <c r="A13" s="33">
        <v>10</v>
      </c>
      <c r="B13" s="34"/>
      <c r="C13" s="35"/>
      <c r="D13" s="35"/>
      <c r="E13" s="38"/>
      <c r="F13" s="39"/>
      <c r="G13" s="38"/>
      <c r="H13" s="38"/>
      <c r="I13" s="40" t="str">
        <f>IF(G13="","",(IF(OR(AND(H13&lt;"J08",H13&lt;&gt;"new"),(AND(H13&gt;"J20",H13&lt;&gt;"new"))),G13,(G13+VLOOKUP(H13,Tables!$G$2:$H$15,2,TRUE)))))</f>
        <v/>
      </c>
      <c r="J13" s="49" t="str">
        <f t="shared" si="1"/>
        <v/>
      </c>
      <c r="K13" s="49" t="str">
        <f t="shared" si="0"/>
        <v/>
      </c>
      <c r="L13" s="50"/>
      <c r="M13" s="51" t="str">
        <f t="shared" si="2"/>
        <v/>
      </c>
      <c r="N13" s="52" t="str">
        <f t="shared" si="3"/>
        <v/>
      </c>
      <c r="O13" s="52" t="str">
        <f t="shared" si="7"/>
        <v/>
      </c>
      <c r="P13" s="52" t="str">
        <f t="shared" si="4"/>
        <v/>
      </c>
      <c r="Q13" s="53" t="str">
        <f t="shared" si="8"/>
        <v/>
      </c>
      <c r="R13" s="51" t="str">
        <f t="shared" si="5"/>
        <v/>
      </c>
      <c r="S13" s="54" t="str">
        <f t="shared" si="6"/>
        <v/>
      </c>
    </row>
    <row r="14" spans="1:19" ht="20.100000000000001" customHeight="1">
      <c r="A14" s="33">
        <v>11</v>
      </c>
      <c r="B14" s="34"/>
      <c r="C14" s="35"/>
      <c r="D14" s="35"/>
      <c r="E14" s="38"/>
      <c r="F14" s="39"/>
      <c r="G14" s="38"/>
      <c r="H14" s="38"/>
      <c r="I14" s="40" t="str">
        <f>IF(G14="","",(IF(OR(AND(H14&lt;"J08",H14&lt;&gt;"new"),(AND(H14&gt;"J20",H14&lt;&gt;"new"))),G14,(G14+VLOOKUP(H14,Tables!$G$2:$H$15,2,TRUE)))))</f>
        <v/>
      </c>
      <c r="J14" s="49" t="str">
        <f t="shared" si="1"/>
        <v/>
      </c>
      <c r="K14" s="49" t="str">
        <f t="shared" si="0"/>
        <v/>
      </c>
      <c r="L14" s="50"/>
      <c r="M14" s="51" t="str">
        <f t="shared" si="2"/>
        <v/>
      </c>
      <c r="N14" s="52" t="str">
        <f t="shared" si="3"/>
        <v/>
      </c>
      <c r="O14" s="52" t="str">
        <f t="shared" si="7"/>
        <v/>
      </c>
      <c r="P14" s="52" t="str">
        <f t="shared" si="4"/>
        <v/>
      </c>
      <c r="Q14" s="53" t="str">
        <f t="shared" si="8"/>
        <v/>
      </c>
      <c r="R14" s="51" t="str">
        <f t="shared" si="5"/>
        <v/>
      </c>
      <c r="S14" s="54" t="str">
        <f t="shared" si="6"/>
        <v/>
      </c>
    </row>
    <row r="15" spans="1:19" ht="20.100000000000001" customHeight="1">
      <c r="A15" s="33">
        <v>12</v>
      </c>
      <c r="B15" s="34"/>
      <c r="C15" s="35"/>
      <c r="D15" s="35"/>
      <c r="E15" s="38"/>
      <c r="F15" s="39"/>
      <c r="G15" s="38"/>
      <c r="H15" s="38"/>
      <c r="I15" s="40" t="str">
        <f>IF(G15="","",(IF(OR(AND(H15&lt;"J08",H15&lt;&gt;"new"),(AND(H15&gt;"J20",H15&lt;&gt;"new"))),G15,(G15+VLOOKUP(H15,Tables!$G$2:$H$15,2,TRUE)))))</f>
        <v/>
      </c>
      <c r="J15" s="49" t="str">
        <f t="shared" si="1"/>
        <v/>
      </c>
      <c r="K15" s="49" t="str">
        <f t="shared" si="0"/>
        <v/>
      </c>
      <c r="L15" s="50"/>
      <c r="M15" s="51" t="str">
        <f t="shared" si="2"/>
        <v/>
      </c>
      <c r="N15" s="52" t="str">
        <f t="shared" si="3"/>
        <v/>
      </c>
      <c r="O15" s="52" t="str">
        <f t="shared" si="7"/>
        <v/>
      </c>
      <c r="P15" s="52" t="str">
        <f t="shared" si="4"/>
        <v/>
      </c>
      <c r="Q15" s="53" t="str">
        <f t="shared" si="8"/>
        <v/>
      </c>
      <c r="R15" s="51" t="str">
        <f t="shared" si="5"/>
        <v/>
      </c>
      <c r="S15" s="54" t="str">
        <f t="shared" si="6"/>
        <v/>
      </c>
    </row>
    <row r="16" spans="1:19" ht="20.100000000000001" customHeight="1">
      <c r="A16" s="33">
        <v>13</v>
      </c>
      <c r="B16" s="34"/>
      <c r="C16" s="35"/>
      <c r="D16" s="35"/>
      <c r="E16" s="38"/>
      <c r="F16" s="39"/>
      <c r="G16" s="38"/>
      <c r="H16" s="38"/>
      <c r="I16" s="40" t="str">
        <f>IF(G16="","",(IF(OR(AND(H16&lt;"J08",H16&lt;&gt;"new"),(AND(H16&gt;"J20",H16&lt;&gt;"new"))),G16,(G16+VLOOKUP(H16,Tables!$G$2:$H$15,2,TRUE)))))</f>
        <v/>
      </c>
      <c r="J16" s="49" t="str">
        <f t="shared" si="1"/>
        <v/>
      </c>
      <c r="K16" s="49" t="str">
        <f t="shared" si="0"/>
        <v/>
      </c>
      <c r="L16" s="50"/>
      <c r="M16" s="51" t="str">
        <f t="shared" si="2"/>
        <v/>
      </c>
      <c r="N16" s="52" t="str">
        <f t="shared" si="3"/>
        <v/>
      </c>
      <c r="O16" s="52" t="str">
        <f t="shared" si="7"/>
        <v/>
      </c>
      <c r="P16" s="52" t="str">
        <f t="shared" si="4"/>
        <v/>
      </c>
      <c r="Q16" s="53" t="str">
        <f t="shared" si="8"/>
        <v/>
      </c>
      <c r="R16" s="51" t="str">
        <f t="shared" si="5"/>
        <v/>
      </c>
      <c r="S16" s="54" t="str">
        <f t="shared" si="6"/>
        <v/>
      </c>
    </row>
    <row r="17" spans="1:19" ht="20.100000000000001" customHeight="1">
      <c r="A17" s="33">
        <v>14</v>
      </c>
      <c r="B17" s="34"/>
      <c r="C17" s="35"/>
      <c r="D17" s="35"/>
      <c r="E17" s="38"/>
      <c r="F17" s="39"/>
      <c r="G17" s="38"/>
      <c r="H17" s="38"/>
      <c r="I17" s="40" t="str">
        <f>IF(G17="","",(IF(OR(AND(H17&lt;"J08",H17&lt;&gt;"new"),(AND(H17&gt;"J20",H17&lt;&gt;"new"))),G17,(G17+VLOOKUP(H17,Tables!$G$2:$H$15,2,TRUE)))))</f>
        <v/>
      </c>
      <c r="J17" s="49" t="str">
        <f t="shared" si="1"/>
        <v/>
      </c>
      <c r="K17" s="49" t="str">
        <f t="shared" si="0"/>
        <v/>
      </c>
      <c r="L17" s="50"/>
      <c r="M17" s="51" t="str">
        <f t="shared" si="2"/>
        <v/>
      </c>
      <c r="N17" s="52" t="str">
        <f t="shared" si="3"/>
        <v/>
      </c>
      <c r="O17" s="52" t="str">
        <f t="shared" si="7"/>
        <v/>
      </c>
      <c r="P17" s="52" t="str">
        <f t="shared" si="4"/>
        <v/>
      </c>
      <c r="Q17" s="53" t="str">
        <f t="shared" si="8"/>
        <v/>
      </c>
      <c r="R17" s="51" t="str">
        <f t="shared" si="5"/>
        <v/>
      </c>
      <c r="S17" s="54" t="str">
        <f t="shared" si="6"/>
        <v/>
      </c>
    </row>
    <row r="18" spans="1:19" ht="20.100000000000001" customHeight="1">
      <c r="A18" s="33">
        <v>15</v>
      </c>
      <c r="B18" s="34"/>
      <c r="C18" s="35"/>
      <c r="D18" s="35"/>
      <c r="E18" s="38"/>
      <c r="F18" s="39"/>
      <c r="G18" s="38"/>
      <c r="H18" s="38"/>
      <c r="I18" s="40" t="str">
        <f>IF(G18="","",(IF(OR(AND(H18&lt;"J08",H18&lt;&gt;"new"),(AND(H18&gt;"J20",H18&lt;&gt;"new"))),G18,(G18+VLOOKUP(H18,Tables!$G$2:$H$15,2,TRUE)))))</f>
        <v/>
      </c>
      <c r="J18" s="49" t="str">
        <f t="shared" si="1"/>
        <v/>
      </c>
      <c r="K18" s="49" t="str">
        <f t="shared" si="0"/>
        <v/>
      </c>
      <c r="L18" s="50"/>
      <c r="M18" s="51" t="str">
        <f t="shared" si="2"/>
        <v/>
      </c>
      <c r="N18" s="52" t="str">
        <f t="shared" si="3"/>
        <v/>
      </c>
      <c r="O18" s="52" t="str">
        <f t="shared" si="7"/>
        <v/>
      </c>
      <c r="P18" s="52" t="str">
        <f t="shared" si="4"/>
        <v/>
      </c>
      <c r="Q18" s="53" t="str">
        <f t="shared" si="8"/>
        <v/>
      </c>
      <c r="R18" s="51" t="str">
        <f t="shared" si="5"/>
        <v/>
      </c>
      <c r="S18" s="54" t="str">
        <f t="shared" si="6"/>
        <v/>
      </c>
    </row>
    <row r="19" spans="1:19" ht="20.100000000000001" customHeight="1">
      <c r="A19" s="33">
        <v>16</v>
      </c>
      <c r="B19" s="34"/>
      <c r="C19" s="35"/>
      <c r="D19" s="35"/>
      <c r="E19" s="38"/>
      <c r="F19" s="39"/>
      <c r="G19" s="38"/>
      <c r="H19" s="38"/>
      <c r="I19" s="40" t="str">
        <f>IF(G19="","",(IF(OR(AND(H19&lt;"J08",H19&lt;&gt;"new"),(AND(H19&gt;"J20",H19&lt;&gt;"new"))),G19,(G19+VLOOKUP(H19,Tables!$G$2:$H$15,2,TRUE)))))</f>
        <v/>
      </c>
      <c r="J19" s="49" t="str">
        <f t="shared" si="1"/>
        <v/>
      </c>
      <c r="K19" s="49" t="str">
        <f t="shared" si="0"/>
        <v/>
      </c>
      <c r="L19" s="50"/>
      <c r="M19" s="51" t="str">
        <f t="shared" si="2"/>
        <v/>
      </c>
      <c r="N19" s="52" t="str">
        <f t="shared" si="3"/>
        <v/>
      </c>
      <c r="O19" s="52" t="str">
        <f t="shared" si="7"/>
        <v/>
      </c>
      <c r="P19" s="52" t="str">
        <f t="shared" si="4"/>
        <v/>
      </c>
      <c r="Q19" s="53" t="str">
        <f t="shared" si="8"/>
        <v/>
      </c>
      <c r="R19" s="51" t="str">
        <f t="shared" si="5"/>
        <v/>
      </c>
      <c r="S19" s="54" t="str">
        <f t="shared" si="6"/>
        <v/>
      </c>
    </row>
    <row r="20" spans="1:19" ht="20.100000000000001" customHeight="1">
      <c r="A20" s="33">
        <v>17</v>
      </c>
      <c r="B20" s="34"/>
      <c r="C20" s="35"/>
      <c r="D20" s="35"/>
      <c r="E20" s="38"/>
      <c r="F20" s="39"/>
      <c r="G20" s="38"/>
      <c r="H20" s="38"/>
      <c r="I20" s="40" t="str">
        <f>IF(G20="","",(IF(OR(AND(H20&lt;"J08",H20&lt;&gt;"new"),(AND(H20&gt;"J20",H20&lt;&gt;"new"))),G20,(G20+VLOOKUP(H20,Tables!$G$2:$H$15,2,TRUE)))))</f>
        <v/>
      </c>
      <c r="J20" s="49" t="str">
        <f t="shared" si="1"/>
        <v/>
      </c>
      <c r="K20" s="49" t="str">
        <f t="shared" si="0"/>
        <v/>
      </c>
      <c r="L20" s="50"/>
      <c r="M20" s="51" t="str">
        <f t="shared" si="2"/>
        <v/>
      </c>
      <c r="N20" s="52" t="str">
        <f t="shared" si="3"/>
        <v/>
      </c>
      <c r="O20" s="52" t="str">
        <f t="shared" si="7"/>
        <v/>
      </c>
      <c r="P20" s="52" t="str">
        <f t="shared" si="4"/>
        <v/>
      </c>
      <c r="Q20" s="53" t="str">
        <f t="shared" si="8"/>
        <v/>
      </c>
      <c r="R20" s="51" t="str">
        <f t="shared" si="5"/>
        <v/>
      </c>
      <c r="S20" s="54" t="str">
        <f t="shared" si="6"/>
        <v/>
      </c>
    </row>
    <row r="21" spans="1:19" ht="20.100000000000001" customHeight="1">
      <c r="A21" s="33">
        <v>18</v>
      </c>
      <c r="B21" s="34"/>
      <c r="C21" s="35"/>
      <c r="D21" s="35"/>
      <c r="E21" s="38"/>
      <c r="F21" s="39"/>
      <c r="G21" s="38"/>
      <c r="H21" s="38"/>
      <c r="I21" s="40" t="str">
        <f>IF(G21="","",(IF(OR(AND(H21&lt;"J08",H21&lt;&gt;"new"),(AND(H21&gt;"J20",H21&lt;&gt;"new"))),G21,(G21+VLOOKUP(H21,Tables!$G$2:$H$15,2,TRUE)))))</f>
        <v/>
      </c>
      <c r="J21" s="49" t="str">
        <f t="shared" si="1"/>
        <v/>
      </c>
      <c r="K21" s="49" t="str">
        <f t="shared" si="0"/>
        <v/>
      </c>
      <c r="L21" s="50"/>
      <c r="M21" s="51" t="str">
        <f t="shared" si="2"/>
        <v/>
      </c>
      <c r="N21" s="52" t="str">
        <f t="shared" si="3"/>
        <v/>
      </c>
      <c r="O21" s="52" t="str">
        <f t="shared" si="7"/>
        <v/>
      </c>
      <c r="P21" s="52" t="str">
        <f t="shared" si="4"/>
        <v/>
      </c>
      <c r="Q21" s="53" t="str">
        <f t="shared" si="8"/>
        <v/>
      </c>
      <c r="R21" s="51" t="str">
        <f t="shared" si="5"/>
        <v/>
      </c>
      <c r="S21" s="54" t="str">
        <f t="shared" si="6"/>
        <v/>
      </c>
    </row>
    <row r="22" spans="1:19" ht="20.100000000000001" customHeight="1">
      <c r="A22" s="33">
        <v>19</v>
      </c>
      <c r="B22" s="34"/>
      <c r="C22" s="35"/>
      <c r="D22" s="35"/>
      <c r="E22" s="38"/>
      <c r="F22" s="39"/>
      <c r="G22" s="38"/>
      <c r="H22" s="38"/>
      <c r="I22" s="40" t="str">
        <f>IF(G22="","",(IF(OR(AND(H22&lt;"J08",H22&lt;&gt;"new"),(AND(H22&gt;"J20",H22&lt;&gt;"new"))),G22,(G22+VLOOKUP(H22,Tables!$G$2:$H$15,2,TRUE)))))</f>
        <v/>
      </c>
      <c r="J22" s="49" t="str">
        <f t="shared" si="1"/>
        <v/>
      </c>
      <c r="K22" s="49" t="str">
        <f t="shared" si="0"/>
        <v/>
      </c>
      <c r="L22" s="50"/>
      <c r="M22" s="51" t="str">
        <f t="shared" si="2"/>
        <v/>
      </c>
      <c r="N22" s="52" t="str">
        <f t="shared" si="3"/>
        <v/>
      </c>
      <c r="O22" s="52" t="str">
        <f t="shared" si="7"/>
        <v/>
      </c>
      <c r="P22" s="52" t="str">
        <f t="shared" si="4"/>
        <v/>
      </c>
      <c r="Q22" s="53" t="str">
        <f t="shared" si="8"/>
        <v/>
      </c>
      <c r="R22" s="51" t="str">
        <f t="shared" si="5"/>
        <v/>
      </c>
      <c r="S22" s="54" t="str">
        <f t="shared" si="6"/>
        <v/>
      </c>
    </row>
    <row r="23" spans="1:19" ht="20.100000000000001" customHeight="1">
      <c r="A23" s="33">
        <v>20</v>
      </c>
      <c r="B23" s="34"/>
      <c r="C23" s="35"/>
      <c r="D23" s="35"/>
      <c r="E23" s="38"/>
      <c r="F23" s="39"/>
      <c r="G23" s="38"/>
      <c r="H23" s="38"/>
      <c r="I23" s="40" t="str">
        <f>IF(G23="","",(IF(OR(AND(H23&lt;"J08",H23&lt;&gt;"new"),(AND(H23&gt;"J20",H23&lt;&gt;"new"))),G23,(G23+VLOOKUP(H23,Tables!$G$2:$H$15,2,TRUE)))))</f>
        <v/>
      </c>
      <c r="J23" s="49" t="str">
        <f t="shared" si="1"/>
        <v/>
      </c>
      <c r="K23" s="49" t="str">
        <f t="shared" si="0"/>
        <v/>
      </c>
      <c r="L23" s="50"/>
      <c r="M23" s="51" t="str">
        <f t="shared" si="2"/>
        <v/>
      </c>
      <c r="N23" s="52" t="str">
        <f t="shared" si="3"/>
        <v/>
      </c>
      <c r="O23" s="52" t="str">
        <f t="shared" si="7"/>
        <v/>
      </c>
      <c r="P23" s="52" t="str">
        <f t="shared" si="4"/>
        <v/>
      </c>
      <c r="Q23" s="53" t="str">
        <f t="shared" si="8"/>
        <v/>
      </c>
      <c r="R23" s="51" t="str">
        <f t="shared" si="5"/>
        <v/>
      </c>
      <c r="S23" s="54" t="str">
        <f t="shared" si="6"/>
        <v/>
      </c>
    </row>
    <row r="24" spans="1:19" ht="20.100000000000001" customHeight="1">
      <c r="A24" s="33">
        <v>21</v>
      </c>
      <c r="B24" s="34"/>
      <c r="C24" s="35"/>
      <c r="D24" s="35"/>
      <c r="E24" s="38"/>
      <c r="F24" s="39"/>
      <c r="G24" s="38"/>
      <c r="H24" s="38"/>
      <c r="I24" s="40" t="str">
        <f>IF(G24="","",(IF(OR(AND(H24&lt;"J08",H24&lt;&gt;"new"),(AND(H24&gt;"J20",H24&lt;&gt;"new"))),G24,(G24+VLOOKUP(H24,Tables!$G$2:$H$15,2,TRUE)))))</f>
        <v/>
      </c>
      <c r="J24" s="49" t="str">
        <f t="shared" si="1"/>
        <v/>
      </c>
      <c r="K24" s="49" t="str">
        <f t="shared" si="0"/>
        <v/>
      </c>
      <c r="L24" s="50"/>
      <c r="M24" s="51" t="str">
        <f t="shared" si="2"/>
        <v/>
      </c>
      <c r="N24" s="52" t="str">
        <f t="shared" si="3"/>
        <v/>
      </c>
      <c r="O24" s="52" t="str">
        <f t="shared" si="7"/>
        <v/>
      </c>
      <c r="P24" s="52" t="str">
        <f t="shared" si="4"/>
        <v/>
      </c>
      <c r="Q24" s="53" t="str">
        <f t="shared" si="8"/>
        <v/>
      </c>
      <c r="R24" s="51" t="str">
        <f t="shared" si="5"/>
        <v/>
      </c>
      <c r="S24" s="54" t="str">
        <f t="shared" si="6"/>
        <v/>
      </c>
    </row>
    <row r="25" spans="1:19" ht="20.100000000000001" customHeight="1">
      <c r="A25" s="33">
        <v>22</v>
      </c>
      <c r="B25" s="34"/>
      <c r="C25" s="35"/>
      <c r="D25" s="35"/>
      <c r="E25" s="38"/>
      <c r="F25" s="39"/>
      <c r="G25" s="38"/>
      <c r="H25" s="38"/>
      <c r="I25" s="40" t="str">
        <f>IF(G25="","",(IF(OR(AND(H25&lt;"J08",H25&lt;&gt;"new"),(AND(H25&gt;"J20",H25&lt;&gt;"new"))),G25,(G25+VLOOKUP(H25,Tables!$G$2:$H$15,2,TRUE)))))</f>
        <v/>
      </c>
      <c r="J25" s="49" t="str">
        <f t="shared" si="1"/>
        <v/>
      </c>
      <c r="K25" s="49" t="str">
        <f t="shared" ref="K25:K53" si="9">IF(G25="","",(IF(J25&gt;400,400,IF(J25&lt;-400,-400,J25))))</f>
        <v/>
      </c>
      <c r="L25" s="50"/>
      <c r="M25" s="51" t="str">
        <f t="shared" si="2"/>
        <v/>
      </c>
      <c r="N25" s="52" t="str">
        <f t="shared" si="3"/>
        <v/>
      </c>
      <c r="O25" s="52" t="str">
        <f t="shared" si="7"/>
        <v/>
      </c>
      <c r="P25" s="52" t="str">
        <f t="shared" si="4"/>
        <v/>
      </c>
      <c r="Q25" s="53" t="str">
        <f t="shared" si="8"/>
        <v/>
      </c>
      <c r="R25" s="51" t="str">
        <f t="shared" si="5"/>
        <v/>
      </c>
      <c r="S25" s="54" t="str">
        <f t="shared" si="6"/>
        <v/>
      </c>
    </row>
    <row r="26" spans="1:19" ht="20.100000000000001" customHeight="1">
      <c r="A26" s="33">
        <v>23</v>
      </c>
      <c r="B26" s="34"/>
      <c r="C26" s="35"/>
      <c r="D26" s="35"/>
      <c r="E26" s="38"/>
      <c r="F26" s="39"/>
      <c r="G26" s="38"/>
      <c r="H26" s="38"/>
      <c r="I26" s="40" t="str">
        <f>IF(G26="","",(IF(OR(AND(H26&lt;"J08",H26&lt;&gt;"new"),(AND(H26&gt;"J20",H26&lt;&gt;"new"))),G26,(G26+VLOOKUP(H26,Tables!$G$2:$H$15,2,TRUE)))))</f>
        <v/>
      </c>
      <c r="J26" s="49" t="str">
        <f t="shared" si="1"/>
        <v/>
      </c>
      <c r="K26" s="49" t="str">
        <f t="shared" si="9"/>
        <v/>
      </c>
      <c r="L26" s="50"/>
      <c r="M26" s="51" t="str">
        <f t="shared" si="2"/>
        <v/>
      </c>
      <c r="N26" s="52" t="str">
        <f t="shared" si="3"/>
        <v/>
      </c>
      <c r="O26" s="52" t="str">
        <f t="shared" si="7"/>
        <v/>
      </c>
      <c r="P26" s="52" t="str">
        <f t="shared" si="4"/>
        <v/>
      </c>
      <c r="Q26" s="53" t="str">
        <f t="shared" si="8"/>
        <v/>
      </c>
      <c r="R26" s="51" t="str">
        <f t="shared" si="5"/>
        <v/>
      </c>
      <c r="S26" s="54" t="str">
        <f t="shared" si="6"/>
        <v/>
      </c>
    </row>
    <row r="27" spans="1:19" ht="20.100000000000001" customHeight="1">
      <c r="A27" s="33">
        <v>24</v>
      </c>
      <c r="B27" s="34"/>
      <c r="C27" s="35"/>
      <c r="D27" s="35"/>
      <c r="E27" s="38"/>
      <c r="F27" s="39"/>
      <c r="G27" s="38"/>
      <c r="H27" s="38"/>
      <c r="I27" s="40" t="str">
        <f>IF(G27="","",(IF(OR(AND(H27&lt;"J08",H27&lt;&gt;"new"),(AND(H27&gt;"J20",H27&lt;&gt;"new"))),G27,(G27+VLOOKUP(H27,Tables!$G$2:$H$15,2,TRUE)))))</f>
        <v/>
      </c>
      <c r="J27" s="49" t="str">
        <f t="shared" si="1"/>
        <v/>
      </c>
      <c r="K27" s="49" t="str">
        <f t="shared" si="9"/>
        <v/>
      </c>
      <c r="L27" s="50"/>
      <c r="M27" s="51" t="str">
        <f t="shared" si="2"/>
        <v/>
      </c>
      <c r="N27" s="52" t="str">
        <f t="shared" si="3"/>
        <v/>
      </c>
      <c r="O27" s="52" t="str">
        <f t="shared" si="7"/>
        <v/>
      </c>
      <c r="P27" s="52" t="str">
        <f t="shared" si="4"/>
        <v/>
      </c>
      <c r="Q27" s="53" t="str">
        <f t="shared" si="8"/>
        <v/>
      </c>
      <c r="R27" s="51" t="str">
        <f t="shared" si="5"/>
        <v/>
      </c>
      <c r="S27" s="54" t="str">
        <f t="shared" si="6"/>
        <v/>
      </c>
    </row>
    <row r="28" spans="1:19" ht="20.100000000000001" customHeight="1">
      <c r="A28" s="33">
        <v>25</v>
      </c>
      <c r="B28" s="34"/>
      <c r="C28" s="35"/>
      <c r="D28" s="35"/>
      <c r="E28" s="38"/>
      <c r="F28" s="39"/>
      <c r="G28" s="38"/>
      <c r="H28" s="38"/>
      <c r="I28" s="40" t="str">
        <f>IF(G28="","",(IF(OR(AND(H28&lt;"J08",H28&lt;&gt;"new"),(AND(H28&gt;"J20",H28&lt;&gt;"new"))),G28,(G28+VLOOKUP(H28,Tables!$G$2:$H$15,2,TRUE)))))</f>
        <v/>
      </c>
      <c r="J28" s="49" t="str">
        <f t="shared" si="1"/>
        <v/>
      </c>
      <c r="K28" s="49" t="str">
        <f t="shared" si="9"/>
        <v/>
      </c>
      <c r="L28" s="50"/>
      <c r="M28" s="51" t="str">
        <f t="shared" si="2"/>
        <v/>
      </c>
      <c r="N28" s="52" t="str">
        <f t="shared" si="3"/>
        <v/>
      </c>
      <c r="O28" s="52" t="str">
        <f t="shared" si="7"/>
        <v/>
      </c>
      <c r="P28" s="52" t="str">
        <f t="shared" si="4"/>
        <v/>
      </c>
      <c r="Q28" s="53" t="str">
        <f t="shared" si="8"/>
        <v/>
      </c>
      <c r="R28" s="51" t="str">
        <f t="shared" si="5"/>
        <v/>
      </c>
      <c r="S28" s="54" t="str">
        <f t="shared" si="6"/>
        <v/>
      </c>
    </row>
    <row r="29" spans="1:19" ht="20.100000000000001" customHeight="1">
      <c r="A29" s="33">
        <v>26</v>
      </c>
      <c r="B29" s="34"/>
      <c r="C29" s="35"/>
      <c r="D29" s="35"/>
      <c r="E29" s="38"/>
      <c r="F29" s="39"/>
      <c r="G29" s="38"/>
      <c r="H29" s="38"/>
      <c r="I29" s="40" t="str">
        <f>IF(G29="","",(IF(OR(AND(H29&lt;"J08",H29&lt;&gt;"new"),(AND(H29&gt;"J20",H29&lt;&gt;"new"))),G29,(G29+VLOOKUP(H29,Tables!$G$2:$H$15,2,TRUE)))))</f>
        <v/>
      </c>
      <c r="J29" s="49" t="str">
        <f t="shared" si="1"/>
        <v/>
      </c>
      <c r="K29" s="49" t="str">
        <f t="shared" si="9"/>
        <v/>
      </c>
      <c r="L29" s="50"/>
      <c r="M29" s="51" t="str">
        <f t="shared" si="2"/>
        <v/>
      </c>
      <c r="N29" s="52" t="str">
        <f t="shared" si="3"/>
        <v/>
      </c>
      <c r="O29" s="52" t="str">
        <f t="shared" si="7"/>
        <v/>
      </c>
      <c r="P29" s="52" t="str">
        <f t="shared" si="4"/>
        <v/>
      </c>
      <c r="Q29" s="53" t="str">
        <f t="shared" si="8"/>
        <v/>
      </c>
      <c r="R29" s="51" t="str">
        <f t="shared" si="5"/>
        <v/>
      </c>
      <c r="S29" s="54" t="str">
        <f t="shared" si="6"/>
        <v/>
      </c>
    </row>
    <row r="30" spans="1:19" ht="20.100000000000001" customHeight="1">
      <c r="A30" s="33">
        <v>27</v>
      </c>
      <c r="B30" s="34"/>
      <c r="C30" s="35"/>
      <c r="D30" s="35"/>
      <c r="E30" s="38"/>
      <c r="F30" s="39"/>
      <c r="G30" s="38"/>
      <c r="H30" s="38"/>
      <c r="I30" s="40" t="str">
        <f>IF(G30="","",(IF(OR(AND(H30&lt;"J08",H30&lt;&gt;"new"),(AND(H30&gt;"J20",H30&lt;&gt;"new"))),G30,(G30+VLOOKUP(H30,Tables!$G$2:$H$15,2,TRUE)))))</f>
        <v/>
      </c>
      <c r="J30" s="49" t="str">
        <f t="shared" si="1"/>
        <v/>
      </c>
      <c r="K30" s="49" t="str">
        <f t="shared" si="9"/>
        <v/>
      </c>
      <c r="L30" s="50"/>
      <c r="M30" s="51" t="str">
        <f t="shared" si="2"/>
        <v/>
      </c>
      <c r="N30" s="52" t="str">
        <f t="shared" si="3"/>
        <v/>
      </c>
      <c r="O30" s="52" t="str">
        <f t="shared" si="7"/>
        <v/>
      </c>
      <c r="P30" s="52" t="str">
        <f t="shared" si="4"/>
        <v/>
      </c>
      <c r="Q30" s="53" t="str">
        <f t="shared" si="8"/>
        <v/>
      </c>
      <c r="R30" s="51" t="str">
        <f t="shared" si="5"/>
        <v/>
      </c>
      <c r="S30" s="54" t="str">
        <f t="shared" si="6"/>
        <v/>
      </c>
    </row>
    <row r="31" spans="1:19" ht="20.100000000000001" customHeight="1">
      <c r="A31" s="33">
        <v>28</v>
      </c>
      <c r="B31" s="34"/>
      <c r="C31" s="35"/>
      <c r="D31" s="35"/>
      <c r="E31" s="38"/>
      <c r="F31" s="39"/>
      <c r="G31" s="38"/>
      <c r="H31" s="38"/>
      <c r="I31" s="40" t="str">
        <f>IF(G31="","",(IF(OR(AND(H31&lt;"J08",H31&lt;&gt;"new"),(AND(H31&gt;"J20",H31&lt;&gt;"new"))),G31,(G31+VLOOKUP(H31,Tables!$G$2:$H$15,2,TRUE)))))</f>
        <v/>
      </c>
      <c r="J31" s="49" t="str">
        <f t="shared" si="1"/>
        <v/>
      </c>
      <c r="K31" s="49" t="str">
        <f t="shared" si="9"/>
        <v/>
      </c>
      <c r="L31" s="50"/>
      <c r="M31" s="51" t="str">
        <f t="shared" si="2"/>
        <v/>
      </c>
      <c r="N31" s="52" t="str">
        <f t="shared" si="3"/>
        <v/>
      </c>
      <c r="O31" s="52" t="str">
        <f t="shared" si="7"/>
        <v/>
      </c>
      <c r="P31" s="52" t="str">
        <f t="shared" si="4"/>
        <v/>
      </c>
      <c r="Q31" s="53" t="str">
        <f t="shared" si="8"/>
        <v/>
      </c>
      <c r="R31" s="51" t="str">
        <f t="shared" si="5"/>
        <v/>
      </c>
      <c r="S31" s="54" t="str">
        <f t="shared" si="6"/>
        <v/>
      </c>
    </row>
    <row r="32" spans="1:19" ht="20.100000000000001" customHeight="1">
      <c r="A32" s="33">
        <v>29</v>
      </c>
      <c r="B32" s="34"/>
      <c r="C32" s="35"/>
      <c r="D32" s="35"/>
      <c r="E32" s="38"/>
      <c r="F32" s="39"/>
      <c r="G32" s="38"/>
      <c r="H32" s="38"/>
      <c r="I32" s="40" t="str">
        <f>IF(G32="","",(IF(OR(AND(H32&lt;"J08",H32&lt;&gt;"new"),(AND(H32&gt;"J20",H32&lt;&gt;"new"))),G32,(G32+VLOOKUP(H32,Tables!$G$2:$H$15,2,TRUE)))))</f>
        <v/>
      </c>
      <c r="J32" s="49" t="str">
        <f t="shared" si="1"/>
        <v/>
      </c>
      <c r="K32" s="49" t="str">
        <f t="shared" si="9"/>
        <v/>
      </c>
      <c r="L32" s="50"/>
      <c r="M32" s="51" t="str">
        <f t="shared" si="2"/>
        <v/>
      </c>
      <c r="N32" s="52" t="str">
        <f t="shared" si="3"/>
        <v/>
      </c>
      <c r="O32" s="52" t="str">
        <f t="shared" si="7"/>
        <v/>
      </c>
      <c r="P32" s="52" t="str">
        <f t="shared" si="4"/>
        <v/>
      </c>
      <c r="Q32" s="53" t="str">
        <f t="shared" si="8"/>
        <v/>
      </c>
      <c r="R32" s="51" t="str">
        <f t="shared" si="5"/>
        <v/>
      </c>
      <c r="S32" s="54" t="str">
        <f t="shared" si="6"/>
        <v/>
      </c>
    </row>
    <row r="33" spans="1:19" ht="20.100000000000001" customHeight="1">
      <c r="A33" s="33">
        <v>30</v>
      </c>
      <c r="B33" s="34"/>
      <c r="C33" s="35"/>
      <c r="D33" s="35"/>
      <c r="E33" s="38"/>
      <c r="F33" s="39"/>
      <c r="G33" s="38"/>
      <c r="H33" s="38"/>
      <c r="I33" s="40" t="str">
        <f>IF(G33="","",(IF(OR(AND(H33&lt;"J08",H33&lt;&gt;"new"),(AND(H33&gt;"J20",H33&lt;&gt;"new"))),G33,(G33+VLOOKUP(H33,Tables!$G$2:$H$15,2,TRUE)))))</f>
        <v/>
      </c>
      <c r="J33" s="49" t="str">
        <f t="shared" si="1"/>
        <v/>
      </c>
      <c r="K33" s="49" t="str">
        <f t="shared" si="9"/>
        <v/>
      </c>
      <c r="L33" s="50"/>
      <c r="M33" s="51" t="str">
        <f t="shared" si="2"/>
        <v/>
      </c>
      <c r="N33" s="52" t="str">
        <f t="shared" si="3"/>
        <v/>
      </c>
      <c r="O33" s="52" t="str">
        <f t="shared" si="7"/>
        <v/>
      </c>
      <c r="P33" s="52" t="str">
        <f t="shared" si="4"/>
        <v/>
      </c>
      <c r="Q33" s="53" t="str">
        <f t="shared" si="8"/>
        <v/>
      </c>
      <c r="R33" s="51" t="str">
        <f t="shared" si="5"/>
        <v/>
      </c>
      <c r="S33" s="54" t="str">
        <f t="shared" si="6"/>
        <v/>
      </c>
    </row>
    <row r="34" spans="1:19" ht="20.100000000000001" customHeight="1">
      <c r="A34" s="33">
        <v>31</v>
      </c>
      <c r="B34" s="34"/>
      <c r="C34" s="35"/>
      <c r="D34" s="35"/>
      <c r="E34" s="38"/>
      <c r="F34" s="39"/>
      <c r="G34" s="38"/>
      <c r="H34" s="38"/>
      <c r="I34" s="40" t="str">
        <f>IF(G34="","",(IF(OR(AND(H34&lt;"J08",H34&lt;&gt;"new"),(AND(H34&gt;"J20",H34&lt;&gt;"new"))),G34,(G34+VLOOKUP(H34,Tables!$G$2:$H$15,2,TRUE)))))</f>
        <v/>
      </c>
      <c r="J34" s="49" t="str">
        <f t="shared" si="1"/>
        <v/>
      </c>
      <c r="K34" s="49" t="str">
        <f t="shared" si="9"/>
        <v/>
      </c>
      <c r="L34" s="50"/>
      <c r="M34" s="51" t="str">
        <f t="shared" si="2"/>
        <v/>
      </c>
      <c r="N34" s="52" t="str">
        <f t="shared" si="3"/>
        <v/>
      </c>
      <c r="O34" s="52" t="str">
        <f t="shared" si="7"/>
        <v/>
      </c>
      <c r="P34" s="52" t="str">
        <f t="shared" si="4"/>
        <v/>
      </c>
      <c r="Q34" s="53" t="str">
        <f t="shared" si="8"/>
        <v/>
      </c>
      <c r="R34" s="51" t="str">
        <f t="shared" si="5"/>
        <v/>
      </c>
      <c r="S34" s="54" t="str">
        <f t="shared" si="6"/>
        <v/>
      </c>
    </row>
    <row r="35" spans="1:19" ht="20.100000000000001" customHeight="1">
      <c r="A35" s="33">
        <v>32</v>
      </c>
      <c r="B35" s="34"/>
      <c r="C35" s="35"/>
      <c r="D35" s="35"/>
      <c r="E35" s="38"/>
      <c r="F35" s="39"/>
      <c r="G35" s="38"/>
      <c r="H35" s="38"/>
      <c r="I35" s="40" t="str">
        <f>IF(G35="","",(IF(OR(AND(H35&lt;"J08",H35&lt;&gt;"new"),(AND(H35&gt;"J20",H35&lt;&gt;"new"))),G35,(G35+VLOOKUP(H35,Tables!$G$2:$H$15,2,TRUE)))))</f>
        <v/>
      </c>
      <c r="J35" s="49" t="str">
        <f t="shared" si="1"/>
        <v/>
      </c>
      <c r="K35" s="49" t="str">
        <f t="shared" si="9"/>
        <v/>
      </c>
      <c r="L35" s="50"/>
      <c r="M35" s="51" t="str">
        <f t="shared" si="2"/>
        <v/>
      </c>
      <c r="N35" s="52" t="str">
        <f t="shared" si="3"/>
        <v/>
      </c>
      <c r="O35" s="52" t="str">
        <f t="shared" si="7"/>
        <v/>
      </c>
      <c r="P35" s="52" t="str">
        <f t="shared" si="4"/>
        <v/>
      </c>
      <c r="Q35" s="53" t="str">
        <f t="shared" si="8"/>
        <v/>
      </c>
      <c r="R35" s="51" t="str">
        <f t="shared" si="5"/>
        <v/>
      </c>
      <c r="S35" s="54" t="str">
        <f t="shared" si="6"/>
        <v/>
      </c>
    </row>
    <row r="36" spans="1:19" ht="20.100000000000001" customHeight="1">
      <c r="A36" s="33">
        <v>33</v>
      </c>
      <c r="B36" s="34"/>
      <c r="C36" s="35"/>
      <c r="D36" s="35"/>
      <c r="E36" s="38"/>
      <c r="F36" s="39"/>
      <c r="G36" s="38"/>
      <c r="H36" s="38"/>
      <c r="I36" s="40" t="str">
        <f>IF(G36="","",(IF(OR(AND(H36&lt;"J08",H36&lt;&gt;"new"),(AND(H36&gt;"J20",H36&lt;&gt;"new"))),G36,(G36+VLOOKUP(H36,Tables!$G$2:$H$15,2,TRUE)))))</f>
        <v/>
      </c>
      <c r="J36" s="49" t="str">
        <f t="shared" si="1"/>
        <v/>
      </c>
      <c r="K36" s="49" t="str">
        <f t="shared" si="9"/>
        <v/>
      </c>
      <c r="L36" s="50"/>
      <c r="M36" s="51" t="str">
        <f t="shared" si="2"/>
        <v/>
      </c>
      <c r="N36" s="52" t="str">
        <f t="shared" si="3"/>
        <v/>
      </c>
      <c r="O36" s="52" t="str">
        <f t="shared" si="7"/>
        <v/>
      </c>
      <c r="P36" s="52" t="str">
        <f t="shared" si="4"/>
        <v/>
      </c>
      <c r="Q36" s="53" t="str">
        <f t="shared" si="8"/>
        <v/>
      </c>
      <c r="R36" s="51" t="str">
        <f t="shared" si="5"/>
        <v/>
      </c>
      <c r="S36" s="54" t="str">
        <f t="shared" si="6"/>
        <v/>
      </c>
    </row>
    <row r="37" spans="1:19" ht="20.100000000000001" customHeight="1">
      <c r="A37" s="33">
        <v>34</v>
      </c>
      <c r="B37" s="34"/>
      <c r="C37" s="35"/>
      <c r="D37" s="35"/>
      <c r="E37" s="38"/>
      <c r="F37" s="39"/>
      <c r="G37" s="38"/>
      <c r="H37" s="38"/>
      <c r="I37" s="40" t="str">
        <f>IF(G37="","",(IF(OR(AND(H37&lt;"J08",H37&lt;&gt;"new"),(AND(H37&gt;"J20",H37&lt;&gt;"new"))),G37,(G37+VLOOKUP(H37,Tables!$G$2:$H$15,2,TRUE)))))</f>
        <v/>
      </c>
      <c r="J37" s="49" t="str">
        <f t="shared" si="1"/>
        <v/>
      </c>
      <c r="K37" s="49" t="str">
        <f t="shared" si="9"/>
        <v/>
      </c>
      <c r="L37" s="50"/>
      <c r="M37" s="51" t="str">
        <f t="shared" si="2"/>
        <v/>
      </c>
      <c r="N37" s="52" t="str">
        <f t="shared" si="3"/>
        <v/>
      </c>
      <c r="O37" s="52" t="str">
        <f t="shared" si="7"/>
        <v/>
      </c>
      <c r="P37" s="52" t="str">
        <f t="shared" si="4"/>
        <v/>
      </c>
      <c r="Q37" s="53" t="str">
        <f t="shared" si="8"/>
        <v/>
      </c>
      <c r="R37" s="51" t="str">
        <f t="shared" ref="R37:R53" si="10">IF(Q37&lt;&gt;"",M37+R36,"")</f>
        <v/>
      </c>
      <c r="S37" s="54" t="str">
        <f t="shared" si="6"/>
        <v/>
      </c>
    </row>
    <row r="38" spans="1:19" ht="20.100000000000001" customHeight="1">
      <c r="A38" s="33">
        <v>35</v>
      </c>
      <c r="B38" s="34"/>
      <c r="C38" s="35"/>
      <c r="D38" s="35"/>
      <c r="E38" s="38"/>
      <c r="F38" s="39"/>
      <c r="G38" s="38"/>
      <c r="H38" s="38"/>
      <c r="I38" s="40" t="str">
        <f>IF(G38="","",(IF(OR(AND(H38&lt;"J08",H38&lt;&gt;"new"),(AND(H38&gt;"J20",H38&lt;&gt;"new"))),G38,(G38+VLOOKUP(H38,Tables!$G$2:$H$15,2,TRUE)))))</f>
        <v/>
      </c>
      <c r="J38" s="49" t="str">
        <f t="shared" si="1"/>
        <v/>
      </c>
      <c r="K38" s="49" t="str">
        <f t="shared" si="9"/>
        <v/>
      </c>
      <c r="L38" s="50"/>
      <c r="M38" s="51" t="str">
        <f t="shared" si="2"/>
        <v/>
      </c>
      <c r="N38" s="52" t="str">
        <f t="shared" si="3"/>
        <v/>
      </c>
      <c r="O38" s="52" t="str">
        <f t="shared" si="7"/>
        <v/>
      </c>
      <c r="P38" s="52" t="str">
        <f t="shared" si="4"/>
        <v/>
      </c>
      <c r="Q38" s="53" t="str">
        <f t="shared" si="8"/>
        <v/>
      </c>
      <c r="R38" s="51" t="str">
        <f t="shared" si="10"/>
        <v/>
      </c>
      <c r="S38" s="54" t="str">
        <f t="shared" si="6"/>
        <v/>
      </c>
    </row>
    <row r="39" spans="1:19" ht="20.100000000000001" customHeight="1">
      <c r="A39" s="33">
        <v>36</v>
      </c>
      <c r="B39" s="34"/>
      <c r="C39" s="35"/>
      <c r="D39" s="35"/>
      <c r="E39" s="38"/>
      <c r="F39" s="39"/>
      <c r="G39" s="38"/>
      <c r="H39" s="38"/>
      <c r="I39" s="40" t="str">
        <f>IF(G39="","",(IF(OR(AND(H39&lt;"J08",H39&lt;&gt;"new"),(AND(H39&gt;"J20",H39&lt;&gt;"new"))),G39,(G39+VLOOKUP(H39,Tables!$G$2:$H$15,2,TRUE)))))</f>
        <v/>
      </c>
      <c r="J39" s="49" t="str">
        <f t="shared" si="1"/>
        <v/>
      </c>
      <c r="K39" s="49" t="str">
        <f t="shared" si="9"/>
        <v/>
      </c>
      <c r="L39" s="50"/>
      <c r="M39" s="51" t="str">
        <f t="shared" si="2"/>
        <v/>
      </c>
      <c r="N39" s="52" t="str">
        <f t="shared" si="3"/>
        <v/>
      </c>
      <c r="O39" s="52" t="str">
        <f t="shared" si="7"/>
        <v/>
      </c>
      <c r="P39" s="52" t="str">
        <f t="shared" si="4"/>
        <v/>
      </c>
      <c r="Q39" s="53" t="str">
        <f t="shared" si="8"/>
        <v/>
      </c>
      <c r="R39" s="51" t="str">
        <f t="shared" si="10"/>
        <v/>
      </c>
      <c r="S39" s="54" t="str">
        <f t="shared" si="6"/>
        <v/>
      </c>
    </row>
    <row r="40" spans="1:19" ht="20.100000000000001" customHeight="1">
      <c r="A40" s="33">
        <v>37</v>
      </c>
      <c r="B40" s="34"/>
      <c r="C40" s="35"/>
      <c r="D40" s="35"/>
      <c r="E40" s="38"/>
      <c r="F40" s="39"/>
      <c r="G40" s="38"/>
      <c r="H40" s="38"/>
      <c r="I40" s="40" t="str">
        <f>IF(G40="","",(IF(OR(AND(H40&lt;"J08",H40&lt;&gt;"new"),(AND(H40&gt;"J20",H40&lt;&gt;"new"))),G40,(G40+VLOOKUP(H40,Tables!$G$2:$H$15,2,TRUE)))))</f>
        <v/>
      </c>
      <c r="J40" s="49" t="str">
        <f t="shared" si="1"/>
        <v/>
      </c>
      <c r="K40" s="49" t="str">
        <f t="shared" si="9"/>
        <v/>
      </c>
      <c r="L40" s="50"/>
      <c r="M40" s="51" t="str">
        <f t="shared" si="2"/>
        <v/>
      </c>
      <c r="N40" s="52" t="str">
        <f t="shared" si="3"/>
        <v/>
      </c>
      <c r="O40" s="52" t="str">
        <f t="shared" si="7"/>
        <v/>
      </c>
      <c r="P40" s="52" t="str">
        <f t="shared" si="4"/>
        <v/>
      </c>
      <c r="Q40" s="53" t="str">
        <f t="shared" si="8"/>
        <v/>
      </c>
      <c r="R40" s="51" t="str">
        <f t="shared" si="10"/>
        <v/>
      </c>
      <c r="S40" s="54" t="str">
        <f t="shared" si="6"/>
        <v/>
      </c>
    </row>
    <row r="41" spans="1:19" ht="20.100000000000001" customHeight="1">
      <c r="A41" s="33">
        <v>38</v>
      </c>
      <c r="B41" s="34"/>
      <c r="C41" s="35"/>
      <c r="D41" s="35"/>
      <c r="E41" s="38"/>
      <c r="F41" s="39"/>
      <c r="G41" s="38"/>
      <c r="H41" s="38"/>
      <c r="I41" s="40" t="str">
        <f>IF(G41="","",(IF(OR(AND(H41&lt;"J08",H41&lt;&gt;"new"),(AND(H41&gt;"J20",H41&lt;&gt;"new"))),G41,(G41+VLOOKUP(H41,Tables!$G$2:$H$15,2,TRUE)))))</f>
        <v/>
      </c>
      <c r="J41" s="49" t="str">
        <f t="shared" si="1"/>
        <v/>
      </c>
      <c r="K41" s="49" t="str">
        <f t="shared" si="9"/>
        <v/>
      </c>
      <c r="L41" s="50"/>
      <c r="M41" s="51" t="str">
        <f t="shared" si="2"/>
        <v/>
      </c>
      <c r="N41" s="52" t="str">
        <f t="shared" si="3"/>
        <v/>
      </c>
      <c r="O41" s="52" t="str">
        <f t="shared" si="7"/>
        <v/>
      </c>
      <c r="P41" s="52" t="str">
        <f t="shared" si="4"/>
        <v/>
      </c>
      <c r="Q41" s="53" t="str">
        <f t="shared" si="8"/>
        <v/>
      </c>
      <c r="R41" s="51" t="str">
        <f t="shared" si="10"/>
        <v/>
      </c>
      <c r="S41" s="54" t="str">
        <f t="shared" si="6"/>
        <v/>
      </c>
    </row>
    <row r="42" spans="1:19" ht="20.100000000000001" customHeight="1">
      <c r="A42" s="33">
        <v>39</v>
      </c>
      <c r="B42" s="34"/>
      <c r="C42" s="35"/>
      <c r="D42" s="35"/>
      <c r="E42" s="38"/>
      <c r="F42" s="39"/>
      <c r="G42" s="38"/>
      <c r="H42" s="38"/>
      <c r="I42" s="40" t="str">
        <f>IF(G42="","",(IF(OR(AND(H42&lt;"J08",H42&lt;&gt;"new"),(AND(H42&gt;"J20",H42&lt;&gt;"new"))),G42,(G42+VLOOKUP(H42,Tables!$G$2:$H$15,2,TRUE)))))</f>
        <v/>
      </c>
      <c r="J42" s="49" t="str">
        <f t="shared" si="1"/>
        <v/>
      </c>
      <c r="K42" s="49" t="str">
        <f t="shared" si="9"/>
        <v/>
      </c>
      <c r="L42" s="50"/>
      <c r="M42" s="51" t="str">
        <f t="shared" si="2"/>
        <v/>
      </c>
      <c r="N42" s="52" t="str">
        <f t="shared" si="3"/>
        <v/>
      </c>
      <c r="O42" s="52" t="str">
        <f t="shared" si="7"/>
        <v/>
      </c>
      <c r="P42" s="52" t="str">
        <f t="shared" si="4"/>
        <v/>
      </c>
      <c r="Q42" s="53" t="str">
        <f t="shared" si="8"/>
        <v/>
      </c>
      <c r="R42" s="51" t="str">
        <f t="shared" si="10"/>
        <v/>
      </c>
      <c r="S42" s="54" t="str">
        <f t="shared" si="6"/>
        <v/>
      </c>
    </row>
    <row r="43" spans="1:19" ht="20.100000000000001" customHeight="1">
      <c r="A43" s="33">
        <v>40</v>
      </c>
      <c r="B43" s="34"/>
      <c r="C43" s="35"/>
      <c r="D43" s="35"/>
      <c r="E43" s="38"/>
      <c r="F43" s="39"/>
      <c r="G43" s="38"/>
      <c r="H43" s="38"/>
      <c r="I43" s="40" t="str">
        <f>IF(G43="","",(IF(OR(AND(H43&lt;"J08",H43&lt;&gt;"new"),(AND(H43&gt;"J20",H43&lt;&gt;"new"))),G43,(G43+VLOOKUP(H43,Tables!$G$2:$H$15,2,TRUE)))))</f>
        <v/>
      </c>
      <c r="J43" s="49" t="str">
        <f t="shared" si="1"/>
        <v/>
      </c>
      <c r="K43" s="49" t="str">
        <f t="shared" si="9"/>
        <v/>
      </c>
      <c r="L43" s="50"/>
      <c r="M43" s="51" t="str">
        <f t="shared" si="2"/>
        <v/>
      </c>
      <c r="N43" s="52" t="str">
        <f t="shared" si="3"/>
        <v/>
      </c>
      <c r="O43" s="52" t="str">
        <f t="shared" si="7"/>
        <v/>
      </c>
      <c r="P43" s="52" t="str">
        <f t="shared" si="4"/>
        <v/>
      </c>
      <c r="Q43" s="53" t="str">
        <f t="shared" si="8"/>
        <v/>
      </c>
      <c r="R43" s="51" t="str">
        <f t="shared" si="10"/>
        <v/>
      </c>
      <c r="S43" s="54" t="str">
        <f t="shared" si="6"/>
        <v/>
      </c>
    </row>
    <row r="44" spans="1:19" ht="20.100000000000001" customHeight="1">
      <c r="A44" s="33">
        <v>41</v>
      </c>
      <c r="B44" s="34"/>
      <c r="C44" s="35"/>
      <c r="D44" s="35"/>
      <c r="E44" s="38"/>
      <c r="F44" s="39"/>
      <c r="G44" s="38"/>
      <c r="H44" s="38"/>
      <c r="I44" s="40" t="str">
        <f>IF(G44="","",(IF(OR(AND(H44&lt;"J08",H44&lt;&gt;"new"),(AND(H44&gt;"J20",H44&lt;&gt;"new"))),G44,(G44+VLOOKUP(H44,Tables!$G$2:$H$15,2,TRUE)))))</f>
        <v/>
      </c>
      <c r="J44" s="49" t="str">
        <f t="shared" si="1"/>
        <v/>
      </c>
      <c r="K44" s="49" t="str">
        <f t="shared" si="9"/>
        <v/>
      </c>
      <c r="L44" s="50"/>
      <c r="M44" s="51" t="str">
        <f t="shared" si="2"/>
        <v/>
      </c>
      <c r="N44" s="52" t="str">
        <f t="shared" si="3"/>
        <v/>
      </c>
      <c r="O44" s="52" t="str">
        <f t="shared" si="7"/>
        <v/>
      </c>
      <c r="P44" s="52" t="str">
        <f t="shared" si="4"/>
        <v/>
      </c>
      <c r="Q44" s="53" t="str">
        <f t="shared" si="8"/>
        <v/>
      </c>
      <c r="R44" s="51" t="str">
        <f t="shared" si="10"/>
        <v/>
      </c>
      <c r="S44" s="54" t="str">
        <f t="shared" si="6"/>
        <v/>
      </c>
    </row>
    <row r="45" spans="1:19" ht="20.100000000000001" customHeight="1">
      <c r="A45" s="33">
        <v>42</v>
      </c>
      <c r="B45" s="34"/>
      <c r="C45" s="35"/>
      <c r="D45" s="35"/>
      <c r="E45" s="38"/>
      <c r="F45" s="39"/>
      <c r="G45" s="38"/>
      <c r="H45" s="38"/>
      <c r="I45" s="40" t="str">
        <f>IF(G45="","",(IF(OR(AND(H45&lt;"J08",H45&lt;&gt;"new"),(AND(H45&gt;"J20",H45&lt;&gt;"new"))),G45,(G45+VLOOKUP(H45,Tables!$G$2:$H$15,2,TRUE)))))</f>
        <v/>
      </c>
      <c r="J45" s="49" t="str">
        <f t="shared" si="1"/>
        <v/>
      </c>
      <c r="K45" s="49" t="str">
        <f t="shared" si="9"/>
        <v/>
      </c>
      <c r="L45" s="50"/>
      <c r="M45" s="51" t="str">
        <f t="shared" si="2"/>
        <v/>
      </c>
      <c r="N45" s="52" t="str">
        <f t="shared" si="3"/>
        <v/>
      </c>
      <c r="O45" s="52" t="str">
        <f t="shared" si="7"/>
        <v/>
      </c>
      <c r="P45" s="52" t="str">
        <f t="shared" si="4"/>
        <v/>
      </c>
      <c r="Q45" s="53" t="str">
        <f t="shared" si="8"/>
        <v/>
      </c>
      <c r="R45" s="51" t="str">
        <f t="shared" si="10"/>
        <v/>
      </c>
      <c r="S45" s="54" t="str">
        <f t="shared" si="6"/>
        <v/>
      </c>
    </row>
    <row r="46" spans="1:19" ht="20.100000000000001" customHeight="1">
      <c r="A46" s="33">
        <v>43</v>
      </c>
      <c r="B46" s="34"/>
      <c r="C46" s="35"/>
      <c r="D46" s="35"/>
      <c r="E46" s="38"/>
      <c r="F46" s="39"/>
      <c r="G46" s="38"/>
      <c r="H46" s="38"/>
      <c r="I46" s="40" t="str">
        <f>IF(G46="","",(IF(OR(AND(H46&lt;"J08",H46&lt;&gt;"new"),(AND(H46&gt;"J20",H46&lt;&gt;"new"))),G46,(G46+VLOOKUP(H46,Tables!$G$2:$H$15,2,TRUE)))))</f>
        <v/>
      </c>
      <c r="J46" s="49" t="str">
        <f t="shared" si="1"/>
        <v/>
      </c>
      <c r="K46" s="49" t="str">
        <f t="shared" si="9"/>
        <v/>
      </c>
      <c r="L46" s="50"/>
      <c r="M46" s="51" t="str">
        <f t="shared" si="2"/>
        <v/>
      </c>
      <c r="N46" s="52" t="str">
        <f t="shared" si="3"/>
        <v/>
      </c>
      <c r="O46" s="52" t="str">
        <f t="shared" si="7"/>
        <v/>
      </c>
      <c r="P46" s="52" t="str">
        <f t="shared" si="4"/>
        <v/>
      </c>
      <c r="Q46" s="53" t="str">
        <f t="shared" si="8"/>
        <v/>
      </c>
      <c r="R46" s="51" t="str">
        <f t="shared" si="10"/>
        <v/>
      </c>
      <c r="S46" s="54" t="str">
        <f t="shared" si="6"/>
        <v/>
      </c>
    </row>
    <row r="47" spans="1:19" ht="20.100000000000001" customHeight="1">
      <c r="A47" s="33">
        <v>44</v>
      </c>
      <c r="B47" s="34"/>
      <c r="C47" s="35"/>
      <c r="D47" s="35"/>
      <c r="E47" s="38"/>
      <c r="F47" s="39"/>
      <c r="G47" s="38"/>
      <c r="H47" s="38"/>
      <c r="I47" s="40" t="str">
        <f>IF(G47="","",(IF(OR(AND(H47&lt;"J08",H47&lt;&gt;"new"),(AND(H47&gt;"J20",H47&lt;&gt;"new"))),G47,(G47+VLOOKUP(H47,Tables!$G$2:$H$15,2,TRUE)))))</f>
        <v/>
      </c>
      <c r="J47" s="49" t="str">
        <f t="shared" si="1"/>
        <v/>
      </c>
      <c r="K47" s="49" t="str">
        <f t="shared" si="9"/>
        <v/>
      </c>
      <c r="L47" s="50"/>
      <c r="M47" s="51" t="str">
        <f t="shared" si="2"/>
        <v/>
      </c>
      <c r="N47" s="52" t="str">
        <f t="shared" si="3"/>
        <v/>
      </c>
      <c r="O47" s="52" t="str">
        <f t="shared" si="7"/>
        <v/>
      </c>
      <c r="P47" s="52" t="str">
        <f t="shared" si="4"/>
        <v/>
      </c>
      <c r="Q47" s="53" t="str">
        <f t="shared" si="8"/>
        <v/>
      </c>
      <c r="R47" s="51" t="str">
        <f t="shared" si="10"/>
        <v/>
      </c>
      <c r="S47" s="54" t="str">
        <f t="shared" si="6"/>
        <v/>
      </c>
    </row>
    <row r="48" spans="1:19" ht="20.100000000000001" customHeight="1">
      <c r="A48" s="33">
        <v>45</v>
      </c>
      <c r="B48" s="34"/>
      <c r="C48" s="35"/>
      <c r="D48" s="35"/>
      <c r="E48" s="38"/>
      <c r="F48" s="39"/>
      <c r="G48" s="38"/>
      <c r="H48" s="38"/>
      <c r="I48" s="40" t="str">
        <f>IF(G48="","",(IF(OR(AND(H48&lt;"J08",H48&lt;&gt;"new"),(AND(H48&gt;"J20",H48&lt;&gt;"new"))),G48,(G48+VLOOKUP(H48,Tables!$G$2:$H$15,2,TRUE)))))</f>
        <v/>
      </c>
      <c r="J48" s="49" t="str">
        <f t="shared" si="1"/>
        <v/>
      </c>
      <c r="K48" s="49" t="str">
        <f t="shared" si="9"/>
        <v/>
      </c>
      <c r="L48" s="50"/>
      <c r="M48" s="51" t="str">
        <f t="shared" si="2"/>
        <v/>
      </c>
      <c r="N48" s="52" t="str">
        <f t="shared" si="3"/>
        <v/>
      </c>
      <c r="O48" s="52" t="str">
        <f t="shared" si="7"/>
        <v/>
      </c>
      <c r="P48" s="52" t="str">
        <f t="shared" si="4"/>
        <v/>
      </c>
      <c r="Q48" s="53" t="str">
        <f t="shared" si="8"/>
        <v/>
      </c>
      <c r="R48" s="51" t="str">
        <f t="shared" si="10"/>
        <v/>
      </c>
      <c r="S48" s="54" t="str">
        <f t="shared" si="6"/>
        <v/>
      </c>
    </row>
    <row r="49" spans="1:19" ht="20.100000000000001" customHeight="1">
      <c r="A49" s="33">
        <v>46</v>
      </c>
      <c r="B49" s="34"/>
      <c r="C49" s="35"/>
      <c r="D49" s="35"/>
      <c r="E49" s="38"/>
      <c r="F49" s="39"/>
      <c r="G49" s="38"/>
      <c r="H49" s="38"/>
      <c r="I49" s="40" t="str">
        <f>IF(G49="","",(IF(OR(AND(H49&lt;"J08",H49&lt;&gt;"new"),(AND(H49&gt;"J20",H49&lt;&gt;"new"))),G49,(G49+VLOOKUP(H49,Tables!$G$2:$H$15,2,TRUE)))))</f>
        <v/>
      </c>
      <c r="J49" s="49" t="str">
        <f t="shared" si="1"/>
        <v/>
      </c>
      <c r="K49" s="49" t="str">
        <f t="shared" si="9"/>
        <v/>
      </c>
      <c r="L49" s="50"/>
      <c r="M49" s="51" t="str">
        <f t="shared" si="2"/>
        <v/>
      </c>
      <c r="N49" s="52" t="str">
        <f t="shared" si="3"/>
        <v/>
      </c>
      <c r="O49" s="52" t="str">
        <f t="shared" si="7"/>
        <v/>
      </c>
      <c r="P49" s="52" t="str">
        <f t="shared" si="4"/>
        <v/>
      </c>
      <c r="Q49" s="53" t="str">
        <f t="shared" si="8"/>
        <v/>
      </c>
      <c r="R49" s="51" t="str">
        <f t="shared" si="10"/>
        <v/>
      </c>
      <c r="S49" s="54" t="str">
        <f t="shared" si="6"/>
        <v/>
      </c>
    </row>
    <row r="50" spans="1:19" ht="20.100000000000001" customHeight="1">
      <c r="A50" s="33">
        <v>47</v>
      </c>
      <c r="B50" s="34"/>
      <c r="C50" s="35"/>
      <c r="D50" s="35"/>
      <c r="E50" s="38"/>
      <c r="F50" s="39"/>
      <c r="G50" s="38"/>
      <c r="H50" s="38"/>
      <c r="I50" s="40" t="str">
        <f>IF(G50="","",(IF(OR(AND(H50&lt;"J08",H50&lt;&gt;"new"),(AND(H50&gt;"J20",H50&lt;&gt;"new"))),G50,(G50+VLOOKUP(H50,Tables!$G$2:$H$15,2,TRUE)))))</f>
        <v/>
      </c>
      <c r="J50" s="49" t="str">
        <f t="shared" si="1"/>
        <v/>
      </c>
      <c r="K50" s="49" t="str">
        <f t="shared" si="9"/>
        <v/>
      </c>
      <c r="L50" s="50"/>
      <c r="M50" s="51" t="str">
        <f t="shared" si="2"/>
        <v/>
      </c>
      <c r="N50" s="52" t="str">
        <f t="shared" si="3"/>
        <v/>
      </c>
      <c r="O50" s="52" t="str">
        <f t="shared" si="7"/>
        <v/>
      </c>
      <c r="P50" s="52" t="str">
        <f t="shared" si="4"/>
        <v/>
      </c>
      <c r="Q50" s="53" t="str">
        <f t="shared" si="8"/>
        <v/>
      </c>
      <c r="R50" s="51" t="str">
        <f t="shared" si="10"/>
        <v/>
      </c>
      <c r="S50" s="54" t="str">
        <f t="shared" si="6"/>
        <v/>
      </c>
    </row>
    <row r="51" spans="1:19" ht="20.100000000000001" customHeight="1">
      <c r="A51" s="33">
        <v>48</v>
      </c>
      <c r="B51" s="34"/>
      <c r="C51" s="35"/>
      <c r="D51" s="35"/>
      <c r="E51" s="38"/>
      <c r="F51" s="39"/>
      <c r="G51" s="38"/>
      <c r="H51" s="38"/>
      <c r="I51" s="40" t="str">
        <f>IF(G51="","",(IF(OR(AND(H51&lt;"J08",H51&lt;&gt;"new"),(AND(H51&gt;"J20",H51&lt;&gt;"new"))),G51,(G51+VLOOKUP(H51,Tables!$G$2:$H$15,2,TRUE)))))</f>
        <v/>
      </c>
      <c r="J51" s="49" t="str">
        <f t="shared" si="1"/>
        <v/>
      </c>
      <c r="K51" s="49" t="str">
        <f t="shared" si="9"/>
        <v/>
      </c>
      <c r="L51" s="50"/>
      <c r="M51" s="51" t="str">
        <f t="shared" si="2"/>
        <v/>
      </c>
      <c r="N51" s="52" t="str">
        <f t="shared" si="3"/>
        <v/>
      </c>
      <c r="O51" s="52" t="str">
        <f t="shared" si="7"/>
        <v/>
      </c>
      <c r="P51" s="52" t="str">
        <f t="shared" si="4"/>
        <v/>
      </c>
      <c r="Q51" s="53" t="str">
        <f t="shared" si="8"/>
        <v/>
      </c>
      <c r="R51" s="51" t="str">
        <f t="shared" si="10"/>
        <v/>
      </c>
      <c r="S51" s="54" t="str">
        <f t="shared" si="6"/>
        <v/>
      </c>
    </row>
    <row r="52" spans="1:19" ht="20.100000000000001" customHeight="1">
      <c r="A52" s="33">
        <v>49</v>
      </c>
      <c r="B52" s="34"/>
      <c r="C52" s="35"/>
      <c r="D52" s="35"/>
      <c r="E52" s="38"/>
      <c r="F52" s="39"/>
      <c r="G52" s="38"/>
      <c r="H52" s="38"/>
      <c r="I52" s="40" t="str">
        <f>IF(G52="","",(IF(OR(AND(H52&lt;"J08",H52&lt;&gt;"new"),(AND(H52&gt;"J20",H52&lt;&gt;"new"))),G52,(G52+VLOOKUP(H52,Tables!$G$2:$H$15,2,TRUE)))))</f>
        <v/>
      </c>
      <c r="J52" s="49" t="str">
        <f t="shared" si="1"/>
        <v/>
      </c>
      <c r="K52" s="49" t="str">
        <f t="shared" si="9"/>
        <v/>
      </c>
      <c r="L52" s="50"/>
      <c r="M52" s="51" t="str">
        <f t="shared" si="2"/>
        <v/>
      </c>
      <c r="N52" s="52" t="str">
        <f t="shared" si="3"/>
        <v/>
      </c>
      <c r="O52" s="52" t="str">
        <f t="shared" si="7"/>
        <v/>
      </c>
      <c r="P52" s="52" t="str">
        <f t="shared" si="4"/>
        <v/>
      </c>
      <c r="Q52" s="53" t="str">
        <f t="shared" si="8"/>
        <v/>
      </c>
      <c r="R52" s="51" t="str">
        <f t="shared" si="10"/>
        <v/>
      </c>
      <c r="S52" s="54" t="str">
        <f t="shared" si="6"/>
        <v/>
      </c>
    </row>
    <row r="53" spans="1:19" ht="20.100000000000001" customHeight="1">
      <c r="A53" s="33">
        <v>50</v>
      </c>
      <c r="B53" s="34"/>
      <c r="C53" s="35"/>
      <c r="D53" s="35"/>
      <c r="E53" s="38"/>
      <c r="F53" s="39"/>
      <c r="G53" s="38"/>
      <c r="H53" s="38"/>
      <c r="I53" s="40" t="str">
        <f>IF(G53="","",(IF(OR(AND(H53&lt;"J08",H53&lt;&gt;"new"),(AND(H53&gt;"J20",H53&lt;&gt;"new"))),G53,(G53+VLOOKUP(H53,Tables!$G$2:$H$15,2,TRUE)))))</f>
        <v/>
      </c>
      <c r="J53" s="49" t="str">
        <f t="shared" si="1"/>
        <v/>
      </c>
      <c r="K53" s="49" t="str">
        <f t="shared" si="9"/>
        <v/>
      </c>
      <c r="L53" s="50"/>
      <c r="M53" s="51" t="str">
        <f t="shared" si="2"/>
        <v/>
      </c>
      <c r="N53" s="52" t="str">
        <f t="shared" si="3"/>
        <v/>
      </c>
      <c r="O53" s="52" t="str">
        <f t="shared" si="7"/>
        <v/>
      </c>
      <c r="P53" s="52" t="str">
        <f t="shared" si="4"/>
        <v/>
      </c>
      <c r="Q53" s="53" t="str">
        <f t="shared" si="8"/>
        <v/>
      </c>
      <c r="R53" s="51" t="str">
        <f t="shared" si="10"/>
        <v/>
      </c>
      <c r="S53" s="54" t="str">
        <f t="shared" si="6"/>
        <v/>
      </c>
    </row>
  </sheetData>
  <sheetProtection sheet="1" objects="1" scenarios="1"/>
  <mergeCells count="8">
    <mergeCell ref="Q3:R3"/>
    <mergeCell ref="A2:D2"/>
    <mergeCell ref="A1:B1"/>
    <mergeCell ref="C1:D1"/>
    <mergeCell ref="J2:S2"/>
    <mergeCell ref="J1:S1"/>
    <mergeCell ref="F1:I1"/>
    <mergeCell ref="E2:I2"/>
  </mergeCells>
  <phoneticPr fontId="1" type="noConversion"/>
  <dataValidations count="2">
    <dataValidation type="custom" errorStyle="warning" allowBlank="1" showInputMessage="1" showErrorMessage="1" errorTitle="Status not recognised" error="Please input a status from &quot;j08&quot; (=junior aged 8) to &quot;j20&quot; (junior aged 20)... or leave the field blank" sqref="H5:H53">
      <formula1>OR(H5="new",(AND(H5&gt;"j07",H5&lt;"j21")))</formula1>
    </dataValidation>
    <dataValidation type="custom" errorStyle="warning" allowBlank="1" showInputMessage="1" showErrorMessage="1" errorTitle="Status not recognised" error="For newly-graded adults, enter &quot;new&quot;._x000a__x000a_For juniors please enter their age preceded by &quot;j&quot;, i.e. &quot;j08&quot; (junior aged 8) to &quot;j20&quot; (junior aged 20)" sqref="H4">
      <formula1>OR(H4="new",(AND(H4&gt;"j07",H4&lt;"j21")))</formula1>
    </dataValidation>
  </dataValidations>
  <printOptions headings="1" gridLines="1"/>
  <pageMargins left="0.15748031496062992" right="0.15748031496062992" top="0.39370078740157483" bottom="0.39370078740157483" header="0.51181102362204722" footer="0.51181102362204722"/>
  <pageSetup paperSize="9" scale="49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3"/>
  <sheetViews>
    <sheetView zoomScale="75" zoomScaleNormal="75" workbookViewId="0">
      <selection activeCell="M11" sqref="M11"/>
    </sheetView>
  </sheetViews>
  <sheetFormatPr defaultRowHeight="15.75"/>
  <cols>
    <col min="1" max="1" width="6" style="4" customWidth="1"/>
    <col min="2" max="2" width="16" style="4" bestFit="1" customWidth="1"/>
    <col min="3" max="3" width="35.42578125" style="4" bestFit="1" customWidth="1"/>
    <col min="4" max="4" width="8.7109375" style="4" bestFit="1" customWidth="1"/>
    <col min="5" max="5" width="11.7109375" style="4" customWidth="1"/>
    <col min="6" max="6" width="25.28515625" style="3" customWidth="1"/>
    <col min="7" max="7" width="12" style="4" customWidth="1"/>
    <col min="8" max="8" width="9.7109375" style="4" customWidth="1"/>
    <col min="9" max="9" width="12" style="4" customWidth="1"/>
    <col min="10" max="10" width="11.42578125" style="5" bestFit="1" customWidth="1"/>
    <col min="11" max="11" width="10.42578125" style="19" customWidth="1"/>
    <col min="12" max="12" width="7.28515625" style="8" customWidth="1"/>
    <col min="13" max="13" width="54.7109375" style="3" customWidth="1"/>
    <col min="14" max="14" width="9.42578125" style="24" customWidth="1"/>
    <col min="15" max="16384" width="9.140625" style="3"/>
  </cols>
  <sheetData>
    <row r="1" spans="1:14" s="1" customFormat="1" ht="37.5" customHeight="1">
      <c r="A1" s="79">
        <v>9999</v>
      </c>
      <c r="B1" s="79"/>
      <c r="C1" s="76" t="s">
        <v>51</v>
      </c>
      <c r="D1" s="77"/>
      <c r="E1" s="77"/>
      <c r="F1" s="77"/>
      <c r="G1" s="77"/>
      <c r="H1" s="77"/>
      <c r="I1" s="77"/>
      <c r="J1" s="77"/>
      <c r="K1" s="78"/>
      <c r="L1" s="20"/>
      <c r="M1" s="3"/>
      <c r="N1" s="24"/>
    </row>
    <row r="2" spans="1:14" s="1" customFormat="1" ht="37.5" customHeight="1" thickBot="1">
      <c r="A2" s="60" t="s">
        <v>25</v>
      </c>
      <c r="B2" s="61"/>
      <c r="C2" s="61"/>
      <c r="D2" s="62"/>
      <c r="E2" s="73" t="s">
        <v>2</v>
      </c>
      <c r="F2" s="74"/>
      <c r="G2" s="74"/>
      <c r="H2" s="74"/>
      <c r="I2" s="74"/>
      <c r="J2" s="74"/>
      <c r="K2" s="75"/>
      <c r="L2" s="21"/>
      <c r="N2" s="23"/>
    </row>
    <row r="3" spans="1:14" s="2" customFormat="1" ht="23.25" customHeight="1">
      <c r="A3" s="32" t="s">
        <v>8</v>
      </c>
      <c r="B3" s="32" t="s">
        <v>6</v>
      </c>
      <c r="C3" s="32" t="s">
        <v>9</v>
      </c>
      <c r="D3" s="32" t="s">
        <v>15</v>
      </c>
      <c r="E3" s="36" t="s">
        <v>10</v>
      </c>
      <c r="F3" s="37" t="s">
        <v>11</v>
      </c>
      <c r="G3" s="36" t="s">
        <v>1</v>
      </c>
      <c r="H3" s="36" t="s">
        <v>47</v>
      </c>
      <c r="I3" s="36" t="s">
        <v>19</v>
      </c>
      <c r="J3" s="41" t="s">
        <v>29</v>
      </c>
      <c r="K3" s="56" t="s">
        <v>7</v>
      </c>
      <c r="L3" s="22"/>
      <c r="M3" s="81" t="s">
        <v>12</v>
      </c>
      <c r="N3" s="82"/>
    </row>
    <row r="4" spans="1:14" ht="24" customHeight="1">
      <c r="A4" s="35">
        <v>1</v>
      </c>
      <c r="B4" s="34">
        <v>41214</v>
      </c>
      <c r="C4" s="34" t="s">
        <v>52</v>
      </c>
      <c r="D4" s="35" t="s">
        <v>13</v>
      </c>
      <c r="E4" s="38">
        <v>31416</v>
      </c>
      <c r="F4" s="39" t="s">
        <v>58</v>
      </c>
      <c r="G4" s="38">
        <v>1498</v>
      </c>
      <c r="H4" s="38" t="s">
        <v>74</v>
      </c>
      <c r="I4" s="40">
        <f>IF(G4="","",(IF(OR(AND(H4&lt;"J08",H4&lt;&gt;"new"),(AND(H4&gt;"J20",H4&lt;&gt;"new"))),G4,(G4+VLOOKUP(H4,Tables!$G$2:$H$15,2,TRUE)))))</f>
        <v>1523</v>
      </c>
      <c r="J4" s="42">
        <f>IF(I4="","",(IF($N$6="N/A",I4,IF(I4-$N$7&gt;400,$N$7+400,(IF(I4-$N$7&lt;-400,$N$7-400,I4))))))</f>
        <v>1529.5769532033614</v>
      </c>
      <c r="K4" s="57">
        <v>0</v>
      </c>
      <c r="L4" s="25"/>
      <c r="M4" s="83" t="s">
        <v>28</v>
      </c>
      <c r="N4" s="84">
        <f>AVERAGE(K4:K50)</f>
        <v>0.625</v>
      </c>
    </row>
    <row r="5" spans="1:14" ht="24" customHeight="1">
      <c r="A5" s="35">
        <v>2</v>
      </c>
      <c r="B5" s="34">
        <v>41228</v>
      </c>
      <c r="C5" s="35" t="s">
        <v>53</v>
      </c>
      <c r="D5" s="35" t="s">
        <v>0</v>
      </c>
      <c r="E5" s="38">
        <v>27818</v>
      </c>
      <c r="F5" s="39" t="s">
        <v>56</v>
      </c>
      <c r="G5" s="38">
        <v>1801</v>
      </c>
      <c r="H5" s="38" t="s">
        <v>36</v>
      </c>
      <c r="I5" s="40">
        <f>IF(G5="","",(IF(OR(AND(H5&lt;"J08",H5&lt;&gt;"new"),(AND(H5&gt;"J20",H5&lt;&gt;"new"))),G5,(G5+VLOOKUP(H5,Tables!$G$2:$H$15,2,TRUE)))))</f>
        <v>1921</v>
      </c>
      <c r="J5" s="42">
        <f t="shared" ref="J5:J53" si="0">IF(I5="","",(IF($N$6="N/A",I5,IF(I5-$N$7&gt;400,$N$7+400,(IF(I5-$N$7&lt;-400,$N$7-400,I5))))))</f>
        <v>1921</v>
      </c>
      <c r="K5" s="57">
        <v>0.5</v>
      </c>
      <c r="L5" s="25"/>
      <c r="M5" s="83" t="s">
        <v>30</v>
      </c>
      <c r="N5" s="85">
        <f>AVERAGE(I4:I50)</f>
        <v>1838</v>
      </c>
    </row>
    <row r="6" spans="1:14" ht="24" customHeight="1">
      <c r="A6" s="35">
        <v>3</v>
      </c>
      <c r="B6" s="34">
        <v>41284</v>
      </c>
      <c r="C6" s="35" t="s">
        <v>54</v>
      </c>
      <c r="D6" s="35" t="s">
        <v>13</v>
      </c>
      <c r="E6" s="38">
        <v>14142</v>
      </c>
      <c r="F6" s="39" t="s">
        <v>55</v>
      </c>
      <c r="G6" s="38">
        <v>1408</v>
      </c>
      <c r="H6" s="38"/>
      <c r="I6" s="40">
        <f>IF(G6="","",(IF(OR(AND(H6&lt;"J08",H6&lt;&gt;"new"),(AND(H6&gt;"J20",H6&lt;&gt;"new"))),G6,(G6+VLOOKUP(H6,Tables!$G$2:$H$15,2,TRUE)))))</f>
        <v>1408</v>
      </c>
      <c r="J6" s="42">
        <f t="shared" si="0"/>
        <v>1529.5769532033614</v>
      </c>
      <c r="K6" s="57">
        <v>1</v>
      </c>
      <c r="L6" s="25"/>
      <c r="M6" s="83" t="s">
        <v>31</v>
      </c>
      <c r="N6" s="85">
        <f>IF(G4="","",IF(OR($N$4&lt;0.08,$N$4&gt;0.92),"N/A",(NORMINV($N$4,0,287.4))))</f>
        <v>91.576953203361327</v>
      </c>
    </row>
    <row r="7" spans="1:14" ht="24" customHeight="1">
      <c r="A7" s="35">
        <v>4</v>
      </c>
      <c r="B7" s="34">
        <v>41312</v>
      </c>
      <c r="C7" s="35" t="s">
        <v>59</v>
      </c>
      <c r="D7" s="35" t="s">
        <v>0</v>
      </c>
      <c r="E7" s="38">
        <v>17321</v>
      </c>
      <c r="F7" s="39" t="s">
        <v>57</v>
      </c>
      <c r="G7" s="38">
        <v>2500</v>
      </c>
      <c r="H7" s="38"/>
      <c r="I7" s="40">
        <f>IF(G7="","",(IF(OR(AND(H7&lt;"J08",H7&lt;&gt;"new"),(AND(H7&gt;"J20",H7&lt;&gt;"new"))),G7,(G7+VLOOKUP(H7,Tables!$G$2:$H$15,2,TRUE)))))</f>
        <v>2500</v>
      </c>
      <c r="J7" s="42">
        <f t="shared" si="0"/>
        <v>2329.5769532033614</v>
      </c>
      <c r="K7" s="57">
        <v>1</v>
      </c>
      <c r="L7" s="25"/>
      <c r="M7" s="83" t="s">
        <v>32</v>
      </c>
      <c r="N7" s="85">
        <f>IF(N6="N/A","N/A",N5+N6)</f>
        <v>1929.5769532033614</v>
      </c>
    </row>
    <row r="8" spans="1:14" ht="24" customHeight="1">
      <c r="A8" s="35">
        <v>5</v>
      </c>
      <c r="B8" s="34"/>
      <c r="C8" s="35"/>
      <c r="D8" s="35"/>
      <c r="E8" s="38"/>
      <c r="F8" s="39"/>
      <c r="G8" s="38"/>
      <c r="H8" s="38"/>
      <c r="I8" s="40" t="str">
        <f>IF(G8="","",(IF(OR(AND(H8&lt;"J08",H8&lt;&gt;"new"),(AND(H8&gt;"J20",H8&lt;&gt;"new"))),G8,(G8+VLOOKUP(H8,Tables!$G$2:$H$15,2,TRUE)))))</f>
        <v/>
      </c>
      <c r="J8" s="42" t="str">
        <f t="shared" si="0"/>
        <v/>
      </c>
      <c r="K8" s="57"/>
      <c r="L8" s="25"/>
      <c r="M8" s="83" t="s">
        <v>33</v>
      </c>
      <c r="N8" s="85">
        <f>IF(N6="N/A","N/A",AVERAGE(J4:J50))</f>
        <v>1827.4327149025212</v>
      </c>
    </row>
    <row r="9" spans="1:14" ht="24" customHeight="1" thickBot="1">
      <c r="A9" s="35">
        <v>6</v>
      </c>
      <c r="B9" s="34"/>
      <c r="C9" s="35"/>
      <c r="D9" s="35"/>
      <c r="E9" s="38"/>
      <c r="F9" s="39"/>
      <c r="G9" s="38"/>
      <c r="H9" s="38"/>
      <c r="I9" s="40" t="str">
        <f>IF(G9="","",(IF(OR(AND(H9&lt;"J08",H9&lt;&gt;"new"),(AND(H9&gt;"J20",H9&lt;&gt;"new"))),G9,(G9+VLOOKUP(H9,Tables!$G$2:$H$15,2,TRUE)))))</f>
        <v/>
      </c>
      <c r="J9" s="42" t="str">
        <f t="shared" si="0"/>
        <v/>
      </c>
      <c r="K9" s="57"/>
      <c r="L9" s="25"/>
      <c r="M9" s="86" t="s">
        <v>34</v>
      </c>
      <c r="N9" s="87">
        <f>IF(N6="N/A","N/A",N6+N8)</f>
        <v>1919.0096681058826</v>
      </c>
    </row>
    <row r="10" spans="1:14" ht="24" customHeight="1">
      <c r="A10" s="35">
        <v>7</v>
      </c>
      <c r="B10" s="34"/>
      <c r="C10" s="35"/>
      <c r="D10" s="35"/>
      <c r="E10" s="38"/>
      <c r="F10" s="39"/>
      <c r="G10" s="38"/>
      <c r="H10" s="38"/>
      <c r="I10" s="40" t="str">
        <f>IF(G10="","",(IF(OR(AND(H10&lt;"J08",H10&lt;&gt;"new"),(AND(H10&gt;"J20",H10&lt;&gt;"new"))),G10,(G10+VLOOKUP(H10,Tables!$G$2:$H$15,2,TRUE)))))</f>
        <v/>
      </c>
      <c r="J10" s="42" t="str">
        <f t="shared" si="0"/>
        <v/>
      </c>
      <c r="K10" s="57"/>
      <c r="L10" s="25"/>
      <c r="M10" s="27"/>
      <c r="N10" s="28"/>
    </row>
    <row r="11" spans="1:14" ht="24" customHeight="1">
      <c r="A11" s="35">
        <v>8</v>
      </c>
      <c r="B11" s="34"/>
      <c r="C11" s="35"/>
      <c r="D11" s="35"/>
      <c r="E11" s="38"/>
      <c r="F11" s="39"/>
      <c r="G11" s="38"/>
      <c r="H11" s="38"/>
      <c r="I11" s="40" t="str">
        <f>IF(G11="","",(IF(OR(AND(H11&lt;"J08",H11&lt;&gt;"new"),(AND(H11&gt;"J20",H11&lt;&gt;"new"))),G11,(G11+VLOOKUP(H11,Tables!$G$2:$H$15,2,TRUE)))))</f>
        <v/>
      </c>
      <c r="J11" s="42" t="str">
        <f t="shared" si="0"/>
        <v/>
      </c>
      <c r="K11" s="57"/>
      <c r="L11" s="25"/>
      <c r="M11" s="27"/>
      <c r="N11" s="28"/>
    </row>
    <row r="12" spans="1:14" ht="24" customHeight="1">
      <c r="A12" s="35">
        <v>9</v>
      </c>
      <c r="B12" s="34"/>
      <c r="C12" s="35"/>
      <c r="D12" s="35"/>
      <c r="E12" s="38"/>
      <c r="F12" s="39"/>
      <c r="G12" s="38"/>
      <c r="H12" s="38"/>
      <c r="I12" s="40" t="str">
        <f>IF(G12="","",(IF(OR(AND(H12&lt;"J08",H12&lt;&gt;"new"),(AND(H12&gt;"J20",H12&lt;&gt;"new"))),G12,(G12+VLOOKUP(H12,Tables!$G$2:$H$15,2,TRUE)))))</f>
        <v/>
      </c>
      <c r="J12" s="42" t="str">
        <f t="shared" si="0"/>
        <v/>
      </c>
      <c r="K12" s="57"/>
      <c r="L12" s="25"/>
      <c r="M12" s="27"/>
      <c r="N12" s="28"/>
    </row>
    <row r="13" spans="1:14" ht="24" customHeight="1">
      <c r="A13" s="35">
        <v>10</v>
      </c>
      <c r="B13" s="34"/>
      <c r="C13" s="35"/>
      <c r="D13" s="35"/>
      <c r="E13" s="38"/>
      <c r="F13" s="39"/>
      <c r="G13" s="38"/>
      <c r="H13" s="38"/>
      <c r="I13" s="40" t="str">
        <f>IF(G13="","",(IF(OR(AND(H13&lt;"J08",H13&lt;&gt;"new"),(AND(H13&gt;"J20",H13&lt;&gt;"new"))),G13,(G13+VLOOKUP(H13,Tables!$G$2:$H$15,2,TRUE)))))</f>
        <v/>
      </c>
      <c r="J13" s="42" t="str">
        <f t="shared" si="0"/>
        <v/>
      </c>
      <c r="K13" s="57"/>
      <c r="L13" s="25"/>
      <c r="M13" s="27"/>
      <c r="N13" s="28"/>
    </row>
    <row r="14" spans="1:14" ht="24" customHeight="1">
      <c r="A14" s="35">
        <v>11</v>
      </c>
      <c r="B14" s="34"/>
      <c r="C14" s="35"/>
      <c r="D14" s="35"/>
      <c r="E14" s="38"/>
      <c r="F14" s="39"/>
      <c r="G14" s="38"/>
      <c r="H14" s="38"/>
      <c r="I14" s="40" t="str">
        <f>IF(G14="","",(IF(OR(AND(H14&lt;"J08",H14&lt;&gt;"new"),(AND(H14&gt;"J20",H14&lt;&gt;"new"))),G14,(G14+VLOOKUP(H14,Tables!$G$2:$H$15,2,TRUE)))))</f>
        <v/>
      </c>
      <c r="J14" s="42" t="str">
        <f t="shared" si="0"/>
        <v/>
      </c>
      <c r="K14" s="57"/>
      <c r="L14" s="25"/>
    </row>
    <row r="15" spans="1:14" ht="24" customHeight="1">
      <c r="A15" s="35">
        <v>12</v>
      </c>
      <c r="B15" s="34"/>
      <c r="C15" s="35"/>
      <c r="D15" s="35"/>
      <c r="E15" s="38"/>
      <c r="F15" s="39"/>
      <c r="G15" s="38"/>
      <c r="H15" s="38"/>
      <c r="I15" s="40" t="str">
        <f>IF(G15="","",(IF(OR(AND(H15&lt;"J08",H15&lt;&gt;"new"),(AND(H15&gt;"J20",H15&lt;&gt;"new"))),G15,(G15+VLOOKUP(H15,Tables!$G$2:$H$15,2,TRUE)))))</f>
        <v/>
      </c>
      <c r="J15" s="42" t="str">
        <f t="shared" si="0"/>
        <v/>
      </c>
      <c r="K15" s="57"/>
      <c r="L15" s="25"/>
    </row>
    <row r="16" spans="1:14" ht="24" customHeight="1">
      <c r="A16" s="35">
        <v>13</v>
      </c>
      <c r="B16" s="34"/>
      <c r="C16" s="35"/>
      <c r="D16" s="35"/>
      <c r="E16" s="38"/>
      <c r="F16" s="39"/>
      <c r="G16" s="38"/>
      <c r="H16" s="38"/>
      <c r="I16" s="40" t="str">
        <f>IF(G16="","",(IF(OR(AND(H16&lt;"J08",H16&lt;&gt;"new"),(AND(H16&gt;"J20",H16&lt;&gt;"new"))),G16,(G16+VLOOKUP(H16,Tables!$G$2:$H$15,2,TRUE)))))</f>
        <v/>
      </c>
      <c r="J16" s="42" t="str">
        <f t="shared" si="0"/>
        <v/>
      </c>
      <c r="K16" s="57"/>
      <c r="L16" s="25"/>
    </row>
    <row r="17" spans="1:12" ht="24" customHeight="1">
      <c r="A17" s="35">
        <v>14</v>
      </c>
      <c r="B17" s="34"/>
      <c r="C17" s="35"/>
      <c r="D17" s="35"/>
      <c r="E17" s="38"/>
      <c r="F17" s="39"/>
      <c r="G17" s="38"/>
      <c r="H17" s="38"/>
      <c r="I17" s="40" t="str">
        <f>IF(G17="","",(IF(OR(AND(H17&lt;"J08",H17&lt;&gt;"new"),(AND(H17&gt;"J20",H17&lt;&gt;"new"))),G17,(G17+VLOOKUP(H17,Tables!$G$2:$H$15,2,TRUE)))))</f>
        <v/>
      </c>
      <c r="J17" s="42" t="str">
        <f t="shared" si="0"/>
        <v/>
      </c>
      <c r="K17" s="57"/>
      <c r="L17" s="25"/>
    </row>
    <row r="18" spans="1:12" ht="24" customHeight="1">
      <c r="A18" s="35">
        <v>15</v>
      </c>
      <c r="B18" s="34"/>
      <c r="C18" s="35"/>
      <c r="D18" s="35"/>
      <c r="E18" s="38"/>
      <c r="F18" s="39"/>
      <c r="G18" s="38"/>
      <c r="H18" s="38"/>
      <c r="I18" s="40" t="str">
        <f>IF(G18="","",(IF(OR(AND(H18&lt;"J08",H18&lt;&gt;"new"),(AND(H18&gt;"J20",H18&lt;&gt;"new"))),G18,(G18+VLOOKUP(H18,Tables!$G$2:$H$15,2,TRUE)))))</f>
        <v/>
      </c>
      <c r="J18" s="42" t="str">
        <f t="shared" si="0"/>
        <v/>
      </c>
      <c r="K18" s="57"/>
      <c r="L18" s="25"/>
    </row>
    <row r="19" spans="1:12" ht="24" customHeight="1">
      <c r="A19" s="35">
        <v>16</v>
      </c>
      <c r="B19" s="34"/>
      <c r="C19" s="35"/>
      <c r="D19" s="35"/>
      <c r="E19" s="38"/>
      <c r="F19" s="39"/>
      <c r="G19" s="38"/>
      <c r="H19" s="38"/>
      <c r="I19" s="40" t="str">
        <f>IF(G19="","",(IF(OR(AND(H19&lt;"J08",H19&lt;&gt;"new"),(AND(H19&gt;"J20",H19&lt;&gt;"new"))),G19,(G19+VLOOKUP(H19,Tables!$G$2:$H$15,2,TRUE)))))</f>
        <v/>
      </c>
      <c r="J19" s="42" t="str">
        <f t="shared" si="0"/>
        <v/>
      </c>
      <c r="K19" s="57"/>
      <c r="L19" s="25"/>
    </row>
    <row r="20" spans="1:12" ht="24" customHeight="1">
      <c r="A20" s="35">
        <v>17</v>
      </c>
      <c r="B20" s="34"/>
      <c r="C20" s="35"/>
      <c r="D20" s="35"/>
      <c r="E20" s="38"/>
      <c r="F20" s="39"/>
      <c r="G20" s="38"/>
      <c r="H20" s="38"/>
      <c r="I20" s="40" t="str">
        <f>IF(G20="","",(IF(OR(AND(H20&lt;"J08",H20&lt;&gt;"new"),(AND(H20&gt;"J20",H20&lt;&gt;"new"))),G20,(G20+VLOOKUP(H20,Tables!$G$2:$H$15,2,TRUE)))))</f>
        <v/>
      </c>
      <c r="J20" s="42" t="str">
        <f t="shared" si="0"/>
        <v/>
      </c>
      <c r="K20" s="57"/>
      <c r="L20" s="25"/>
    </row>
    <row r="21" spans="1:12" ht="24" customHeight="1">
      <c r="A21" s="35">
        <v>18</v>
      </c>
      <c r="B21" s="34"/>
      <c r="C21" s="35"/>
      <c r="D21" s="35"/>
      <c r="E21" s="38"/>
      <c r="F21" s="39"/>
      <c r="G21" s="38"/>
      <c r="H21" s="38"/>
      <c r="I21" s="40" t="str">
        <f>IF(G21="","",(IF(OR(AND(H21&lt;"J08",H21&lt;&gt;"new"),(AND(H21&gt;"J20",H21&lt;&gt;"new"))),G21,(G21+VLOOKUP(H21,Tables!$G$2:$H$15,2,TRUE)))))</f>
        <v/>
      </c>
      <c r="J21" s="42" t="str">
        <f t="shared" si="0"/>
        <v/>
      </c>
      <c r="K21" s="57"/>
      <c r="L21" s="25"/>
    </row>
    <row r="22" spans="1:12" ht="24" customHeight="1">
      <c r="A22" s="35">
        <v>19</v>
      </c>
      <c r="B22" s="34"/>
      <c r="C22" s="35"/>
      <c r="D22" s="35"/>
      <c r="E22" s="38"/>
      <c r="F22" s="39"/>
      <c r="G22" s="38"/>
      <c r="H22" s="38"/>
      <c r="I22" s="40" t="str">
        <f>IF(G22="","",(IF(OR(AND(H22&lt;"J08",H22&lt;&gt;"new"),(AND(H22&gt;"J20",H22&lt;&gt;"new"))),G22,(G22+VLOOKUP(H22,Tables!$G$2:$H$15,2,TRUE)))))</f>
        <v/>
      </c>
      <c r="J22" s="42" t="str">
        <f t="shared" si="0"/>
        <v/>
      </c>
      <c r="K22" s="57"/>
      <c r="L22" s="25"/>
    </row>
    <row r="23" spans="1:12" ht="24" customHeight="1">
      <c r="A23" s="35">
        <v>20</v>
      </c>
      <c r="B23" s="34"/>
      <c r="C23" s="35"/>
      <c r="D23" s="35"/>
      <c r="E23" s="38"/>
      <c r="F23" s="39"/>
      <c r="G23" s="38"/>
      <c r="H23" s="38"/>
      <c r="I23" s="40" t="str">
        <f>IF(G23="","",(IF(OR(AND(H23&lt;"J08",H23&lt;&gt;"new"),(AND(H23&gt;"J20",H23&lt;&gt;"new"))),G23,(G23+VLOOKUP(H23,Tables!$G$2:$H$15,2,TRUE)))))</f>
        <v/>
      </c>
      <c r="J23" s="42" t="str">
        <f t="shared" si="0"/>
        <v/>
      </c>
      <c r="K23" s="57"/>
      <c r="L23" s="25"/>
    </row>
    <row r="24" spans="1:12" ht="24" customHeight="1">
      <c r="A24" s="35">
        <v>21</v>
      </c>
      <c r="B24" s="34"/>
      <c r="C24" s="35"/>
      <c r="D24" s="35"/>
      <c r="E24" s="38"/>
      <c r="F24" s="39"/>
      <c r="G24" s="38"/>
      <c r="H24" s="38"/>
      <c r="I24" s="40" t="str">
        <f>IF(G24="","",(IF(OR(AND(H24&lt;"J08",H24&lt;&gt;"new"),(AND(H24&gt;"J20",H24&lt;&gt;"new"))),G24,(G24+VLOOKUP(H24,Tables!$G$2:$H$15,2,TRUE)))))</f>
        <v/>
      </c>
      <c r="J24" s="42" t="str">
        <f t="shared" si="0"/>
        <v/>
      </c>
      <c r="K24" s="57"/>
      <c r="L24" s="25"/>
    </row>
    <row r="25" spans="1:12" ht="24" customHeight="1">
      <c r="A25" s="35">
        <v>22</v>
      </c>
      <c r="B25" s="34"/>
      <c r="C25" s="35"/>
      <c r="D25" s="35"/>
      <c r="E25" s="38"/>
      <c r="F25" s="39"/>
      <c r="G25" s="38"/>
      <c r="H25" s="38"/>
      <c r="I25" s="40" t="str">
        <f>IF(G25="","",(IF(OR(AND(H25&lt;"J08",H25&lt;&gt;"new"),(AND(H25&gt;"J20",H25&lt;&gt;"new"))),G25,(G25+VLOOKUP(H25,Tables!$G$2:$H$15,2,TRUE)))))</f>
        <v/>
      </c>
      <c r="J25" s="42" t="str">
        <f t="shared" si="0"/>
        <v/>
      </c>
      <c r="K25" s="57"/>
      <c r="L25" s="25"/>
    </row>
    <row r="26" spans="1:12" ht="24" customHeight="1">
      <c r="A26" s="35">
        <v>23</v>
      </c>
      <c r="B26" s="34"/>
      <c r="C26" s="35"/>
      <c r="D26" s="35"/>
      <c r="E26" s="38"/>
      <c r="F26" s="39"/>
      <c r="G26" s="38"/>
      <c r="H26" s="38"/>
      <c r="I26" s="40" t="str">
        <f>IF(G26="","",(IF(OR(AND(H26&lt;"J08",H26&lt;&gt;"new"),(AND(H26&gt;"J20",H26&lt;&gt;"new"))),G26,(G26+VLOOKUP(H26,Tables!$G$2:$H$15,2,TRUE)))))</f>
        <v/>
      </c>
      <c r="J26" s="42" t="str">
        <f t="shared" si="0"/>
        <v/>
      </c>
      <c r="K26" s="57"/>
      <c r="L26" s="25"/>
    </row>
    <row r="27" spans="1:12" ht="24" customHeight="1">
      <c r="A27" s="35">
        <v>24</v>
      </c>
      <c r="B27" s="34"/>
      <c r="C27" s="35"/>
      <c r="D27" s="35"/>
      <c r="E27" s="38"/>
      <c r="F27" s="39"/>
      <c r="G27" s="38"/>
      <c r="H27" s="38"/>
      <c r="I27" s="40" t="str">
        <f>IF(G27="","",(IF(OR(AND(H27&lt;"J08",H27&lt;&gt;"new"),(AND(H27&gt;"J20",H27&lt;&gt;"new"))),G27,(G27+VLOOKUP(H27,Tables!$G$2:$H$15,2,TRUE)))))</f>
        <v/>
      </c>
      <c r="J27" s="42" t="str">
        <f t="shared" si="0"/>
        <v/>
      </c>
      <c r="K27" s="57"/>
      <c r="L27" s="25"/>
    </row>
    <row r="28" spans="1:12" ht="24" customHeight="1">
      <c r="A28" s="35">
        <v>25</v>
      </c>
      <c r="B28" s="34"/>
      <c r="C28" s="35"/>
      <c r="D28" s="35"/>
      <c r="E28" s="38"/>
      <c r="F28" s="39"/>
      <c r="G28" s="38"/>
      <c r="H28" s="38"/>
      <c r="I28" s="40" t="str">
        <f>IF(G28="","",(IF(OR(AND(H28&lt;"J08",H28&lt;&gt;"new"),(AND(H28&gt;"J20",H28&lt;&gt;"new"))),G28,(G28+VLOOKUP(H28,Tables!$G$2:$H$15,2,TRUE)))))</f>
        <v/>
      </c>
      <c r="J28" s="42" t="str">
        <f t="shared" si="0"/>
        <v/>
      </c>
      <c r="K28" s="57"/>
      <c r="L28" s="25"/>
    </row>
    <row r="29" spans="1:12" ht="24" customHeight="1">
      <c r="A29" s="35">
        <v>26</v>
      </c>
      <c r="B29" s="34"/>
      <c r="C29" s="35"/>
      <c r="D29" s="35"/>
      <c r="E29" s="38"/>
      <c r="F29" s="39"/>
      <c r="G29" s="38"/>
      <c r="H29" s="38"/>
      <c r="I29" s="40" t="str">
        <f>IF(G29="","",(IF(OR(AND(H29&lt;"J08",H29&lt;&gt;"new"),(AND(H29&gt;"J20",H29&lt;&gt;"new"))),G29,(G29+VLOOKUP(H29,Tables!$G$2:$H$15,2,TRUE)))))</f>
        <v/>
      </c>
      <c r="J29" s="42" t="str">
        <f t="shared" si="0"/>
        <v/>
      </c>
      <c r="K29" s="57"/>
      <c r="L29" s="25"/>
    </row>
    <row r="30" spans="1:12" ht="24" customHeight="1">
      <c r="A30" s="35">
        <v>27</v>
      </c>
      <c r="B30" s="34"/>
      <c r="C30" s="35"/>
      <c r="D30" s="35"/>
      <c r="E30" s="38"/>
      <c r="F30" s="39"/>
      <c r="G30" s="38"/>
      <c r="H30" s="38"/>
      <c r="I30" s="40" t="str">
        <f>IF(G30="","",(IF(OR(AND(H30&lt;"J08",H30&lt;&gt;"new"),(AND(H30&gt;"J20",H30&lt;&gt;"new"))),G30,(G30+VLOOKUP(H30,Tables!$G$2:$H$15,2,TRUE)))))</f>
        <v/>
      </c>
      <c r="J30" s="42" t="str">
        <f t="shared" si="0"/>
        <v/>
      </c>
      <c r="K30" s="57"/>
      <c r="L30" s="25"/>
    </row>
    <row r="31" spans="1:12" ht="24" customHeight="1">
      <c r="A31" s="35">
        <v>28</v>
      </c>
      <c r="B31" s="34"/>
      <c r="C31" s="35"/>
      <c r="D31" s="35"/>
      <c r="E31" s="38"/>
      <c r="F31" s="39"/>
      <c r="G31" s="38"/>
      <c r="H31" s="38"/>
      <c r="I31" s="40" t="str">
        <f>IF(G31="","",(IF(OR(AND(H31&lt;"J08",H31&lt;&gt;"new"),(AND(H31&gt;"J20",H31&lt;&gt;"new"))),G31,(G31+VLOOKUP(H31,Tables!$G$2:$H$15,2,TRUE)))))</f>
        <v/>
      </c>
      <c r="J31" s="42" t="str">
        <f t="shared" si="0"/>
        <v/>
      </c>
      <c r="K31" s="57"/>
      <c r="L31" s="25"/>
    </row>
    <row r="32" spans="1:12" ht="24" customHeight="1">
      <c r="A32" s="35">
        <v>29</v>
      </c>
      <c r="B32" s="34"/>
      <c r="C32" s="35"/>
      <c r="D32" s="35"/>
      <c r="E32" s="38"/>
      <c r="F32" s="39"/>
      <c r="G32" s="38"/>
      <c r="H32" s="38"/>
      <c r="I32" s="40" t="str">
        <f>IF(G32="","",(IF(OR(AND(H32&lt;"J08",H32&lt;&gt;"new"),(AND(H32&gt;"J20",H32&lt;&gt;"new"))),G32,(G32+VLOOKUP(H32,Tables!$G$2:$H$15,2,TRUE)))))</f>
        <v/>
      </c>
      <c r="J32" s="42" t="str">
        <f t="shared" si="0"/>
        <v/>
      </c>
      <c r="K32" s="57"/>
      <c r="L32" s="25"/>
    </row>
    <row r="33" spans="1:12" ht="24" customHeight="1">
      <c r="A33" s="35">
        <v>30</v>
      </c>
      <c r="B33" s="34"/>
      <c r="C33" s="35"/>
      <c r="D33" s="35"/>
      <c r="E33" s="38"/>
      <c r="F33" s="39"/>
      <c r="G33" s="38"/>
      <c r="H33" s="38"/>
      <c r="I33" s="40" t="str">
        <f>IF(G33="","",(IF(OR(AND(H33&lt;"J08",H33&lt;&gt;"new"),(AND(H33&gt;"J20",H33&lt;&gt;"new"))),G33,(G33+VLOOKUP(H33,Tables!$G$2:$H$15,2,TRUE)))))</f>
        <v/>
      </c>
      <c r="J33" s="42" t="str">
        <f t="shared" si="0"/>
        <v/>
      </c>
      <c r="K33" s="57"/>
      <c r="L33" s="25"/>
    </row>
    <row r="34" spans="1:12" ht="24" customHeight="1">
      <c r="A34" s="35">
        <v>31</v>
      </c>
      <c r="B34" s="34"/>
      <c r="C34" s="35"/>
      <c r="D34" s="35"/>
      <c r="E34" s="38"/>
      <c r="F34" s="39"/>
      <c r="G34" s="38"/>
      <c r="H34" s="38"/>
      <c r="I34" s="40" t="str">
        <f>IF(G34="","",(IF(OR(AND(H34&lt;"J08",H34&lt;&gt;"new"),(AND(H34&gt;"J20",H34&lt;&gt;"new"))),G34,(G34+VLOOKUP(H34,Tables!$G$2:$H$15,2,TRUE)))))</f>
        <v/>
      </c>
      <c r="J34" s="42" t="str">
        <f t="shared" si="0"/>
        <v/>
      </c>
      <c r="K34" s="57"/>
      <c r="L34" s="25"/>
    </row>
    <row r="35" spans="1:12" ht="24" customHeight="1">
      <c r="A35" s="35">
        <v>32</v>
      </c>
      <c r="B35" s="34"/>
      <c r="C35" s="35"/>
      <c r="D35" s="35"/>
      <c r="E35" s="38"/>
      <c r="F35" s="39"/>
      <c r="G35" s="38"/>
      <c r="H35" s="38"/>
      <c r="I35" s="40" t="str">
        <f>IF(G35="","",(IF(OR(AND(H35&lt;"J08",H35&lt;&gt;"new"),(AND(H35&gt;"J20",H35&lt;&gt;"new"))),G35,(G35+VLOOKUP(H35,Tables!$G$2:$H$15,2,TRUE)))))</f>
        <v/>
      </c>
      <c r="J35" s="42" t="str">
        <f t="shared" si="0"/>
        <v/>
      </c>
      <c r="K35" s="57"/>
      <c r="L35" s="25"/>
    </row>
    <row r="36" spans="1:12" ht="24" customHeight="1">
      <c r="A36" s="35">
        <v>33</v>
      </c>
      <c r="B36" s="34"/>
      <c r="C36" s="35"/>
      <c r="D36" s="35"/>
      <c r="E36" s="38"/>
      <c r="F36" s="39"/>
      <c r="G36" s="38"/>
      <c r="H36" s="38"/>
      <c r="I36" s="40" t="str">
        <f>IF(G36="","",(IF(OR(AND(H36&lt;"J08",H36&lt;&gt;"new"),(AND(H36&gt;"J20",H36&lt;&gt;"new"))),G36,(G36+VLOOKUP(H36,Tables!$G$2:$H$15,2,TRUE)))))</f>
        <v/>
      </c>
      <c r="J36" s="42" t="str">
        <f t="shared" si="0"/>
        <v/>
      </c>
      <c r="K36" s="57"/>
      <c r="L36" s="25"/>
    </row>
    <row r="37" spans="1:12" ht="24" customHeight="1">
      <c r="A37" s="35">
        <v>34</v>
      </c>
      <c r="B37" s="34"/>
      <c r="C37" s="35"/>
      <c r="D37" s="35"/>
      <c r="E37" s="38"/>
      <c r="F37" s="39"/>
      <c r="G37" s="38"/>
      <c r="H37" s="38"/>
      <c r="I37" s="40" t="str">
        <f>IF(G37="","",(IF(OR(AND(H37&lt;"J08",H37&lt;&gt;"new"),(AND(H37&gt;"J20",H37&lt;&gt;"new"))),G37,(G37+VLOOKUP(H37,Tables!$G$2:$H$15,2,TRUE)))))</f>
        <v/>
      </c>
      <c r="J37" s="42" t="str">
        <f t="shared" si="0"/>
        <v/>
      </c>
      <c r="K37" s="57"/>
      <c r="L37" s="25"/>
    </row>
    <row r="38" spans="1:12" ht="24" customHeight="1">
      <c r="A38" s="35">
        <v>35</v>
      </c>
      <c r="B38" s="34"/>
      <c r="C38" s="35"/>
      <c r="D38" s="35"/>
      <c r="E38" s="38"/>
      <c r="F38" s="39"/>
      <c r="G38" s="38"/>
      <c r="H38" s="38"/>
      <c r="I38" s="40" t="str">
        <f>IF(G38="","",(IF(OR(AND(H38&lt;"J08",H38&lt;&gt;"new"),(AND(H38&gt;"J20",H38&lt;&gt;"new"))),G38,(G38+VLOOKUP(H38,Tables!$G$2:$H$15,2,TRUE)))))</f>
        <v/>
      </c>
      <c r="J38" s="42" t="str">
        <f t="shared" si="0"/>
        <v/>
      </c>
      <c r="K38" s="57"/>
      <c r="L38" s="25"/>
    </row>
    <row r="39" spans="1:12" ht="24" customHeight="1">
      <c r="A39" s="35">
        <v>36</v>
      </c>
      <c r="B39" s="34"/>
      <c r="C39" s="35"/>
      <c r="D39" s="35"/>
      <c r="E39" s="38"/>
      <c r="F39" s="39"/>
      <c r="G39" s="38"/>
      <c r="H39" s="38"/>
      <c r="I39" s="40" t="str">
        <f>IF(G39="","",(IF(OR(AND(H39&lt;"J08",H39&lt;&gt;"new"),(AND(H39&gt;"J20",H39&lt;&gt;"new"))),G39,(G39+VLOOKUP(H39,Tables!$G$2:$H$15,2,TRUE)))))</f>
        <v/>
      </c>
      <c r="J39" s="42" t="str">
        <f t="shared" si="0"/>
        <v/>
      </c>
      <c r="K39" s="57"/>
      <c r="L39" s="25"/>
    </row>
    <row r="40" spans="1:12" ht="24" customHeight="1">
      <c r="A40" s="35">
        <v>37</v>
      </c>
      <c r="B40" s="34"/>
      <c r="C40" s="35"/>
      <c r="D40" s="35"/>
      <c r="E40" s="38"/>
      <c r="F40" s="39"/>
      <c r="G40" s="38"/>
      <c r="H40" s="38"/>
      <c r="I40" s="40" t="str">
        <f>IF(G40="","",(IF(OR(AND(H40&lt;"J08",H40&lt;&gt;"new"),(AND(H40&gt;"J20",H40&lt;&gt;"new"))),G40,(G40+VLOOKUP(H40,Tables!$G$2:$H$15,2,TRUE)))))</f>
        <v/>
      </c>
      <c r="J40" s="42" t="str">
        <f t="shared" si="0"/>
        <v/>
      </c>
      <c r="K40" s="57"/>
      <c r="L40" s="25"/>
    </row>
    <row r="41" spans="1:12" ht="24" customHeight="1">
      <c r="A41" s="35">
        <v>38</v>
      </c>
      <c r="B41" s="34"/>
      <c r="C41" s="35"/>
      <c r="D41" s="35"/>
      <c r="E41" s="38"/>
      <c r="F41" s="39"/>
      <c r="G41" s="38"/>
      <c r="H41" s="38"/>
      <c r="I41" s="40" t="str">
        <f>IF(G41="","",(IF(OR(AND(H41&lt;"J08",H41&lt;&gt;"new"),(AND(H41&gt;"J20",H41&lt;&gt;"new"))),G41,(G41+VLOOKUP(H41,Tables!$G$2:$H$15,2,TRUE)))))</f>
        <v/>
      </c>
      <c r="J41" s="42" t="str">
        <f t="shared" si="0"/>
        <v/>
      </c>
      <c r="K41" s="57"/>
      <c r="L41" s="25"/>
    </row>
    <row r="42" spans="1:12" ht="24" customHeight="1">
      <c r="A42" s="35">
        <v>39</v>
      </c>
      <c r="B42" s="34"/>
      <c r="C42" s="35"/>
      <c r="D42" s="35"/>
      <c r="E42" s="38"/>
      <c r="F42" s="39"/>
      <c r="G42" s="38"/>
      <c r="H42" s="38"/>
      <c r="I42" s="40" t="str">
        <f>IF(G42="","",(IF(OR(AND(H42&lt;"J08",H42&lt;&gt;"new"),(AND(H42&gt;"J20",H42&lt;&gt;"new"))),G42,(G42+VLOOKUP(H42,Tables!$G$2:$H$15,2,TRUE)))))</f>
        <v/>
      </c>
      <c r="J42" s="42" t="str">
        <f t="shared" si="0"/>
        <v/>
      </c>
      <c r="K42" s="57"/>
      <c r="L42" s="25"/>
    </row>
    <row r="43" spans="1:12" ht="24" customHeight="1">
      <c r="A43" s="35">
        <v>40</v>
      </c>
      <c r="B43" s="34"/>
      <c r="C43" s="35"/>
      <c r="D43" s="35"/>
      <c r="E43" s="38"/>
      <c r="F43" s="39"/>
      <c r="G43" s="38"/>
      <c r="H43" s="38"/>
      <c r="I43" s="40" t="str">
        <f>IF(G43="","",(IF(OR(AND(H43&lt;"J08",H43&lt;&gt;"new"),(AND(H43&gt;"J20",H43&lt;&gt;"new"))),G43,(G43+VLOOKUP(H43,Tables!$G$2:$H$15,2,TRUE)))))</f>
        <v/>
      </c>
      <c r="J43" s="42" t="str">
        <f t="shared" si="0"/>
        <v/>
      </c>
      <c r="K43" s="57"/>
      <c r="L43" s="25"/>
    </row>
    <row r="44" spans="1:12" ht="24" customHeight="1">
      <c r="A44" s="35">
        <v>41</v>
      </c>
      <c r="B44" s="34"/>
      <c r="C44" s="35"/>
      <c r="D44" s="35"/>
      <c r="E44" s="38"/>
      <c r="F44" s="39"/>
      <c r="G44" s="38"/>
      <c r="H44" s="38"/>
      <c r="I44" s="40" t="str">
        <f>IF(G44="","",(IF(OR(AND(H44&lt;"J08",H44&lt;&gt;"new"),(AND(H44&gt;"J20",H44&lt;&gt;"new"))),G44,(G44+VLOOKUP(H44,Tables!$G$2:$H$15,2,TRUE)))))</f>
        <v/>
      </c>
      <c r="J44" s="42" t="str">
        <f t="shared" si="0"/>
        <v/>
      </c>
      <c r="K44" s="57"/>
      <c r="L44" s="25"/>
    </row>
    <row r="45" spans="1:12" ht="24" customHeight="1">
      <c r="A45" s="35">
        <v>42</v>
      </c>
      <c r="B45" s="34"/>
      <c r="C45" s="35"/>
      <c r="D45" s="35"/>
      <c r="E45" s="38"/>
      <c r="F45" s="39"/>
      <c r="G45" s="38"/>
      <c r="H45" s="38"/>
      <c r="I45" s="40" t="str">
        <f>IF(G45="","",(IF(OR(AND(H45&lt;"J08",H45&lt;&gt;"new"),(AND(H45&gt;"J20",H45&lt;&gt;"new"))),G45,(G45+VLOOKUP(H45,Tables!$G$2:$H$15,2,TRUE)))))</f>
        <v/>
      </c>
      <c r="J45" s="42" t="str">
        <f t="shared" si="0"/>
        <v/>
      </c>
      <c r="K45" s="57"/>
      <c r="L45" s="25"/>
    </row>
    <row r="46" spans="1:12" ht="24" customHeight="1">
      <c r="A46" s="35">
        <v>43</v>
      </c>
      <c r="B46" s="34"/>
      <c r="C46" s="35"/>
      <c r="D46" s="35"/>
      <c r="E46" s="38"/>
      <c r="F46" s="39"/>
      <c r="G46" s="38"/>
      <c r="H46" s="38"/>
      <c r="I46" s="40" t="str">
        <f>IF(G46="","",(IF(OR(AND(H46&lt;"J08",H46&lt;&gt;"new"),(AND(H46&gt;"J20",H46&lt;&gt;"new"))),G46,(G46+VLOOKUP(H46,Tables!$G$2:$H$15,2,TRUE)))))</f>
        <v/>
      </c>
      <c r="J46" s="42" t="str">
        <f t="shared" si="0"/>
        <v/>
      </c>
      <c r="K46" s="57"/>
      <c r="L46" s="25"/>
    </row>
    <row r="47" spans="1:12" ht="24" customHeight="1">
      <c r="A47" s="35">
        <v>44</v>
      </c>
      <c r="B47" s="34"/>
      <c r="C47" s="35"/>
      <c r="D47" s="35"/>
      <c r="E47" s="38"/>
      <c r="F47" s="39"/>
      <c r="G47" s="38"/>
      <c r="H47" s="38"/>
      <c r="I47" s="40" t="str">
        <f>IF(G47="","",(IF(OR(AND(H47&lt;"J08",H47&lt;&gt;"new"),(AND(H47&gt;"J20",H47&lt;&gt;"new"))),G47,(G47+VLOOKUP(H47,Tables!$G$2:$H$15,2,TRUE)))))</f>
        <v/>
      </c>
      <c r="J47" s="42" t="str">
        <f t="shared" si="0"/>
        <v/>
      </c>
      <c r="K47" s="57"/>
      <c r="L47" s="25"/>
    </row>
    <row r="48" spans="1:12" ht="24" customHeight="1">
      <c r="A48" s="35">
        <v>45</v>
      </c>
      <c r="B48" s="34"/>
      <c r="C48" s="35"/>
      <c r="D48" s="35"/>
      <c r="E48" s="38"/>
      <c r="F48" s="39"/>
      <c r="G48" s="38"/>
      <c r="H48" s="38"/>
      <c r="I48" s="40" t="str">
        <f>IF(G48="","",(IF(OR(AND(H48&lt;"J08",H48&lt;&gt;"new"),(AND(H48&gt;"J20",H48&lt;&gt;"new"))),G48,(G48+VLOOKUP(H48,Tables!$G$2:$H$15,2,TRUE)))))</f>
        <v/>
      </c>
      <c r="J48" s="42" t="str">
        <f t="shared" si="0"/>
        <v/>
      </c>
      <c r="K48" s="57"/>
      <c r="L48" s="25"/>
    </row>
    <row r="49" spans="1:12" ht="24" customHeight="1">
      <c r="A49" s="35">
        <v>46</v>
      </c>
      <c r="B49" s="34"/>
      <c r="C49" s="35"/>
      <c r="D49" s="35"/>
      <c r="E49" s="38"/>
      <c r="F49" s="39"/>
      <c r="G49" s="38"/>
      <c r="H49" s="38"/>
      <c r="I49" s="40" t="str">
        <f>IF(G49="","",(IF(OR(AND(H49&lt;"J08",H49&lt;&gt;"new"),(AND(H49&gt;"J20",H49&lt;&gt;"new"))),G49,(G49+VLOOKUP(H49,Tables!$G$2:$H$15,2,TRUE)))))</f>
        <v/>
      </c>
      <c r="J49" s="42" t="str">
        <f t="shared" si="0"/>
        <v/>
      </c>
      <c r="K49" s="57"/>
      <c r="L49" s="25"/>
    </row>
    <row r="50" spans="1:12" ht="24" customHeight="1">
      <c r="A50" s="35">
        <v>47</v>
      </c>
      <c r="B50" s="34"/>
      <c r="C50" s="35"/>
      <c r="D50" s="35"/>
      <c r="E50" s="38"/>
      <c r="F50" s="39"/>
      <c r="G50" s="38"/>
      <c r="H50" s="38"/>
      <c r="I50" s="40" t="str">
        <f>IF(G50="","",(IF(OR(AND(H50&lt;"J08",H50&lt;&gt;"new"),(AND(H50&gt;"J20",H50&lt;&gt;"new"))),G50,(G50+VLOOKUP(H50,Tables!$G$2:$H$15,2,TRUE)))))</f>
        <v/>
      </c>
      <c r="J50" s="42" t="str">
        <f t="shared" si="0"/>
        <v/>
      </c>
      <c r="K50" s="57"/>
      <c r="L50" s="25"/>
    </row>
    <row r="51" spans="1:12" ht="24" customHeight="1">
      <c r="A51" s="35">
        <v>48</v>
      </c>
      <c r="B51" s="34"/>
      <c r="C51" s="35"/>
      <c r="D51" s="35"/>
      <c r="E51" s="38"/>
      <c r="F51" s="39"/>
      <c r="G51" s="38"/>
      <c r="H51" s="38"/>
      <c r="I51" s="40" t="str">
        <f>IF(G51="","",(IF(OR(AND(H51&lt;"J08",H51&lt;&gt;"new"),(AND(H51&gt;"J20",H51&lt;&gt;"new"))),G51,(G51+VLOOKUP(H51,Tables!$G$2:$H$15,2,TRUE)))))</f>
        <v/>
      </c>
      <c r="J51" s="42" t="str">
        <f t="shared" si="0"/>
        <v/>
      </c>
      <c r="K51" s="57"/>
      <c r="L51" s="25"/>
    </row>
    <row r="52" spans="1:12" ht="24" customHeight="1">
      <c r="A52" s="35">
        <v>49</v>
      </c>
      <c r="B52" s="34"/>
      <c r="C52" s="35"/>
      <c r="D52" s="35"/>
      <c r="E52" s="38"/>
      <c r="F52" s="39"/>
      <c r="G52" s="38"/>
      <c r="H52" s="38"/>
      <c r="I52" s="40" t="str">
        <f>IF(G52="","",(IF(OR(AND(H52&lt;"J08",H52&lt;&gt;"new"),(AND(H52&gt;"J20",H52&lt;&gt;"new"))),G52,(G52+VLOOKUP(H52,Tables!$G$2:$H$15,2,TRUE)))))</f>
        <v/>
      </c>
      <c r="J52" s="42" t="str">
        <f t="shared" si="0"/>
        <v/>
      </c>
      <c r="K52" s="57"/>
      <c r="L52" s="25"/>
    </row>
    <row r="53" spans="1:12" ht="24" customHeight="1">
      <c r="A53" s="35">
        <v>50</v>
      </c>
      <c r="B53" s="34"/>
      <c r="C53" s="35"/>
      <c r="D53" s="35"/>
      <c r="E53" s="38"/>
      <c r="F53" s="39"/>
      <c r="G53" s="38"/>
      <c r="H53" s="38"/>
      <c r="I53" s="40" t="str">
        <f>IF(G53="","",(IF(OR(AND(H53&lt;"J08",H53&lt;&gt;"new"),(AND(H53&gt;"J20",H53&lt;&gt;"new"))),G53,(G53+VLOOKUP(H53,Tables!$G$2:$H$15,2,TRUE)))))</f>
        <v/>
      </c>
      <c r="J53" s="42" t="str">
        <f t="shared" si="0"/>
        <v/>
      </c>
      <c r="K53" s="57"/>
      <c r="L53" s="25"/>
    </row>
  </sheetData>
  <sheetProtection sheet="1" objects="1" scenarios="1"/>
  <mergeCells count="5">
    <mergeCell ref="C1:K1"/>
    <mergeCell ref="M3:N3"/>
    <mergeCell ref="A1:B1"/>
    <mergeCell ref="A2:D2"/>
    <mergeCell ref="E2:K2"/>
  </mergeCells>
  <dataValidations count="1">
    <dataValidation type="custom" errorStyle="warning" allowBlank="1" showInputMessage="1" showErrorMessage="1" errorTitle="Status not recognised" error="For newly-graded adults, enter &quot;new&quot;._x000a__x000a_For juniors please enter their age preceded by &quot;j&quot;, i.e. &quot;j08&quot; (junior aged 8) to &quot;j20&quot; (junior aged 20)" sqref="H4:H53">
      <formula1>OR(H4="new",(AND(H4&gt;"j07",H4&lt;"j21")))</formula1>
    </dataValidation>
  </dataValidation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4"/>
  <sheetViews>
    <sheetView topLeftCell="A25" zoomScaleNormal="100" workbookViewId="0">
      <selection activeCell="B24" sqref="B24"/>
    </sheetView>
  </sheetViews>
  <sheetFormatPr defaultRowHeight="24" customHeight="1"/>
  <cols>
    <col min="1" max="1" width="6.28515625" style="15" customWidth="1"/>
    <col min="2" max="2" width="127" style="11" customWidth="1"/>
    <col min="3" max="16384" width="9.140625" style="11"/>
  </cols>
  <sheetData>
    <row r="1" spans="1:2" s="13" customFormat="1" ht="33.75" customHeight="1">
      <c r="A1" s="80" t="s">
        <v>64</v>
      </c>
      <c r="B1" s="80"/>
    </row>
    <row r="2" spans="1:2" s="13" customFormat="1" ht="24" customHeight="1">
      <c r="A2" s="17">
        <v>1</v>
      </c>
      <c r="B2" s="9" t="s">
        <v>60</v>
      </c>
    </row>
    <row r="3" spans="1:2" ht="24" customHeight="1">
      <c r="B3" s="16" t="s">
        <v>61</v>
      </c>
    </row>
    <row r="4" spans="1:2" s="13" customFormat="1" ht="24" customHeight="1">
      <c r="A4" s="17">
        <v>2</v>
      </c>
      <c r="B4" s="9" t="s">
        <v>62</v>
      </c>
    </row>
    <row r="5" spans="1:2" ht="23.25" customHeight="1">
      <c r="B5" s="16" t="s">
        <v>63</v>
      </c>
    </row>
    <row r="6" spans="1:2" ht="156.75" customHeight="1">
      <c r="B6" s="16"/>
    </row>
    <row r="7" spans="1:2" s="13" customFormat="1" ht="24" customHeight="1">
      <c r="A7" s="17">
        <v>3</v>
      </c>
      <c r="B7" s="9" t="s">
        <v>66</v>
      </c>
    </row>
    <row r="8" spans="1:2" ht="24" customHeight="1">
      <c r="B8" s="16" t="s">
        <v>65</v>
      </c>
    </row>
    <row r="9" spans="1:2" ht="24" customHeight="1">
      <c r="B9" s="16" t="s">
        <v>67</v>
      </c>
    </row>
    <row r="10" spans="1:2" ht="24" customHeight="1">
      <c r="B10" s="16" t="s">
        <v>76</v>
      </c>
    </row>
    <row r="11" spans="1:2" ht="24" customHeight="1">
      <c r="B11" s="16" t="s">
        <v>75</v>
      </c>
    </row>
    <row r="12" spans="1:2" s="13" customFormat="1" ht="24" customHeight="1">
      <c r="A12" s="17">
        <v>4</v>
      </c>
      <c r="B12" s="13" t="s">
        <v>23</v>
      </c>
    </row>
    <row r="13" spans="1:2" ht="24" customHeight="1">
      <c r="B13" s="16" t="s">
        <v>20</v>
      </c>
    </row>
    <row r="14" spans="1:2" s="13" customFormat="1" ht="24" customHeight="1">
      <c r="A14" s="17">
        <v>5</v>
      </c>
      <c r="B14" s="13" t="s">
        <v>68</v>
      </c>
    </row>
    <row r="15" spans="1:2" ht="24" customHeight="1">
      <c r="B15" s="58" t="s">
        <v>21</v>
      </c>
    </row>
    <row r="16" spans="1:2" s="13" customFormat="1" ht="24" customHeight="1">
      <c r="A16" s="17">
        <v>4</v>
      </c>
      <c r="B16" s="13" t="s">
        <v>22</v>
      </c>
    </row>
    <row r="17" spans="1:2" s="13" customFormat="1" ht="24" customHeight="1">
      <c r="A17" s="17"/>
    </row>
    <row r="18" spans="1:2" ht="24" customHeight="1">
      <c r="A18" s="80" t="s">
        <v>69</v>
      </c>
      <c r="B18" s="80"/>
    </row>
    <row r="19" spans="1:2" ht="24" customHeight="1">
      <c r="A19" s="17">
        <v>1</v>
      </c>
      <c r="B19" s="9" t="s">
        <v>60</v>
      </c>
    </row>
    <row r="20" spans="1:2" ht="24" customHeight="1">
      <c r="B20" s="16" t="s">
        <v>61</v>
      </c>
    </row>
    <row r="21" spans="1:2" ht="24" customHeight="1">
      <c r="A21" s="17">
        <v>2</v>
      </c>
      <c r="B21" s="9" t="s">
        <v>70</v>
      </c>
    </row>
    <row r="22" spans="1:2" ht="24" customHeight="1">
      <c r="B22" s="16" t="s">
        <v>63</v>
      </c>
    </row>
    <row r="23" spans="1:2" ht="163.5" customHeight="1">
      <c r="B23" s="16"/>
    </row>
    <row r="24" spans="1:2" ht="24" customHeight="1">
      <c r="A24" s="17">
        <v>3</v>
      </c>
      <c r="B24" s="9" t="s">
        <v>66</v>
      </c>
    </row>
    <row r="25" spans="1:2" ht="24" customHeight="1">
      <c r="B25" s="16" t="s">
        <v>65</v>
      </c>
    </row>
    <row r="26" spans="1:2" ht="24" customHeight="1">
      <c r="B26" s="16" t="s">
        <v>67</v>
      </c>
    </row>
    <row r="27" spans="1:2" ht="24" customHeight="1">
      <c r="B27" s="16" t="s">
        <v>76</v>
      </c>
    </row>
    <row r="28" spans="1:2" ht="24" customHeight="1">
      <c r="B28" s="16" t="s">
        <v>75</v>
      </c>
    </row>
    <row r="29" spans="1:2" ht="24" customHeight="1">
      <c r="A29" s="17">
        <v>4</v>
      </c>
      <c r="B29" s="13" t="s">
        <v>23</v>
      </c>
    </row>
    <row r="30" spans="1:2" ht="24" customHeight="1">
      <c r="B30" s="16" t="s">
        <v>20</v>
      </c>
    </row>
    <row r="31" spans="1:2" ht="24" customHeight="1">
      <c r="A31" s="17">
        <v>5</v>
      </c>
      <c r="B31" s="13" t="s">
        <v>68</v>
      </c>
    </row>
    <row r="32" spans="1:2" ht="24" customHeight="1">
      <c r="A32" s="17">
        <v>4</v>
      </c>
      <c r="B32" s="13" t="s">
        <v>71</v>
      </c>
    </row>
    <row r="33" spans="2:2" ht="24" customHeight="1">
      <c r="B33" s="16" t="s">
        <v>73</v>
      </c>
    </row>
    <row r="34" spans="2:2" ht="24" customHeight="1">
      <c r="B34" s="16" t="s">
        <v>72</v>
      </c>
    </row>
  </sheetData>
  <sheetProtection sheet="1" objects="1" scenarios="1"/>
  <mergeCells count="2">
    <mergeCell ref="A1:B1"/>
    <mergeCell ref="A18:B18"/>
  </mergeCells>
  <pageMargins left="0.70866141732283472" right="0.70866141732283472" top="0.35433070866141736" bottom="0.35433070866141736" header="0.31496062992125984" footer="0.31496062992125984"/>
  <pageSetup paperSize="9" orientation="landscape" horizontalDpi="4294967293" verticalDpi="0" r:id="rId1"/>
  <rowBreaks count="1" manualBreakCount="1">
    <brk id="1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H15" sqref="H15"/>
    </sheetView>
  </sheetViews>
  <sheetFormatPr defaultRowHeight="20.100000000000001" customHeight="1"/>
  <cols>
    <col min="1" max="7" width="9.140625" style="11"/>
    <col min="8" max="8" width="9.140625" style="31"/>
    <col min="9" max="16384" width="9.140625" style="11"/>
  </cols>
  <sheetData>
    <row r="1" spans="1:8" s="13" customFormat="1" ht="21.75" customHeight="1">
      <c r="A1" s="14" t="s">
        <v>16</v>
      </c>
      <c r="B1" s="14" t="s">
        <v>17</v>
      </c>
      <c r="C1" s="14" t="s">
        <v>18</v>
      </c>
      <c r="G1" s="13" t="s">
        <v>35</v>
      </c>
      <c r="H1" s="29" t="s">
        <v>29</v>
      </c>
    </row>
    <row r="2" spans="1:8" ht="20.100000000000001" customHeight="1">
      <c r="A2" s="9">
        <v>0</v>
      </c>
      <c r="B2" s="10">
        <v>0.5</v>
      </c>
      <c r="C2" s="10">
        <v>0.5</v>
      </c>
      <c r="G2" s="26" t="s">
        <v>48</v>
      </c>
      <c r="H2" s="30">
        <v>120</v>
      </c>
    </row>
    <row r="3" spans="1:8" ht="20.100000000000001" customHeight="1">
      <c r="A3" s="9">
        <v>5</v>
      </c>
      <c r="B3" s="10">
        <v>0.50700000000000001</v>
      </c>
      <c r="C3" s="10">
        <v>0.49299999999999999</v>
      </c>
      <c r="G3" s="26" t="s">
        <v>49</v>
      </c>
      <c r="H3" s="30">
        <v>120</v>
      </c>
    </row>
    <row r="4" spans="1:8" ht="20.100000000000001" customHeight="1">
      <c r="A4" s="9">
        <v>10</v>
      </c>
      <c r="B4" s="10">
        <v>0.51400000000000001</v>
      </c>
      <c r="C4" s="10">
        <v>0.48599999999999999</v>
      </c>
      <c r="G4" s="26" t="s">
        <v>36</v>
      </c>
      <c r="H4" s="31">
        <v>120</v>
      </c>
    </row>
    <row r="5" spans="1:8" ht="20.100000000000001" customHeight="1">
      <c r="A5" s="9">
        <v>15</v>
      </c>
      <c r="B5" s="10">
        <v>0.52100000000000002</v>
      </c>
      <c r="C5" s="10">
        <v>0.47899999999999998</v>
      </c>
      <c r="G5" s="26" t="s">
        <v>37</v>
      </c>
      <c r="H5" s="31">
        <v>120</v>
      </c>
    </row>
    <row r="6" spans="1:8" ht="20.100000000000001" customHeight="1">
      <c r="A6" s="9">
        <v>20</v>
      </c>
      <c r="B6" s="10">
        <v>0.52800000000000002</v>
      </c>
      <c r="C6" s="10">
        <v>0.47199999999999998</v>
      </c>
      <c r="G6" s="26" t="s">
        <v>38</v>
      </c>
      <c r="H6" s="31">
        <v>120</v>
      </c>
    </row>
    <row r="7" spans="1:8" ht="20.100000000000001" customHeight="1">
      <c r="A7" s="9">
        <v>25</v>
      </c>
      <c r="B7" s="10">
        <v>0.53500000000000003</v>
      </c>
      <c r="C7" s="10">
        <v>0.46500000000000002</v>
      </c>
      <c r="G7" s="26" t="s">
        <v>39</v>
      </c>
      <c r="H7" s="31">
        <v>110</v>
      </c>
    </row>
    <row r="8" spans="1:8" ht="20.100000000000001" customHeight="1">
      <c r="A8" s="9">
        <v>30</v>
      </c>
      <c r="B8" s="10">
        <v>0.54200000000000004</v>
      </c>
      <c r="C8" s="10">
        <v>0.45799999999999996</v>
      </c>
      <c r="G8" s="26" t="s">
        <v>40</v>
      </c>
      <c r="H8" s="31">
        <v>100</v>
      </c>
    </row>
    <row r="9" spans="1:8" ht="20.100000000000001" customHeight="1">
      <c r="A9" s="9">
        <v>35</v>
      </c>
      <c r="B9" s="10">
        <v>0.54900000000000004</v>
      </c>
      <c r="C9" s="10">
        <v>0.45099999999999996</v>
      </c>
      <c r="G9" s="26" t="s">
        <v>41</v>
      </c>
      <c r="H9" s="31">
        <v>85</v>
      </c>
    </row>
    <row r="10" spans="1:8" ht="20.100000000000001" customHeight="1">
      <c r="A10" s="9">
        <v>40</v>
      </c>
      <c r="B10" s="10">
        <v>0.55600000000000005</v>
      </c>
      <c r="C10" s="10">
        <v>0.44399999999999995</v>
      </c>
      <c r="G10" s="26" t="s">
        <v>42</v>
      </c>
      <c r="H10" s="31">
        <v>65</v>
      </c>
    </row>
    <row r="11" spans="1:8" ht="20.100000000000001" customHeight="1">
      <c r="A11" s="9">
        <v>45</v>
      </c>
      <c r="B11" s="10">
        <v>0.56299999999999994</v>
      </c>
      <c r="C11" s="10">
        <v>0.43700000000000006</v>
      </c>
      <c r="G11" s="26" t="s">
        <v>43</v>
      </c>
      <c r="H11" s="31">
        <v>45</v>
      </c>
    </row>
    <row r="12" spans="1:8" ht="20.100000000000001" customHeight="1">
      <c r="A12" s="9">
        <v>50</v>
      </c>
      <c r="B12" s="10">
        <v>0.56999999999999995</v>
      </c>
      <c r="C12" s="10">
        <v>0.43</v>
      </c>
      <c r="G12" s="26" t="s">
        <v>44</v>
      </c>
      <c r="H12" s="31">
        <v>40</v>
      </c>
    </row>
    <row r="13" spans="1:8" ht="20.100000000000001" customHeight="1">
      <c r="A13" s="9">
        <v>55</v>
      </c>
      <c r="B13" s="10">
        <v>0.57699999999999996</v>
      </c>
      <c r="C13" s="10">
        <v>0.42300000000000004</v>
      </c>
      <c r="G13" s="26" t="s">
        <v>45</v>
      </c>
      <c r="H13" s="31">
        <v>35</v>
      </c>
    </row>
    <row r="14" spans="1:8" ht="20.100000000000001" customHeight="1">
      <c r="A14" s="9">
        <v>60</v>
      </c>
      <c r="B14" s="10">
        <v>0.58399999999999996</v>
      </c>
      <c r="C14" s="10">
        <v>0.41600000000000004</v>
      </c>
      <c r="G14" s="26" t="s">
        <v>46</v>
      </c>
      <c r="H14" s="31">
        <v>20</v>
      </c>
    </row>
    <row r="15" spans="1:8" ht="20.100000000000001" customHeight="1">
      <c r="A15" s="9">
        <v>65</v>
      </c>
      <c r="B15" s="10">
        <v>0.59099999999999997</v>
      </c>
      <c r="C15" s="10">
        <v>0.40900000000000003</v>
      </c>
      <c r="G15" s="26" t="s">
        <v>74</v>
      </c>
      <c r="H15" s="31">
        <v>25</v>
      </c>
    </row>
    <row r="16" spans="1:8" ht="20.100000000000001" customHeight="1">
      <c r="A16" s="9">
        <v>70</v>
      </c>
      <c r="B16" s="10">
        <v>0.59699999999999998</v>
      </c>
      <c r="C16" s="10">
        <v>0.40300000000000002</v>
      </c>
      <c r="G16" s="26"/>
    </row>
    <row r="17" spans="1:3" ht="20.100000000000001" customHeight="1">
      <c r="A17" s="9">
        <v>75</v>
      </c>
      <c r="B17" s="10">
        <v>0.60399999999999998</v>
      </c>
      <c r="C17" s="10">
        <v>0.39600000000000002</v>
      </c>
    </row>
    <row r="18" spans="1:3" ht="20.100000000000001" customHeight="1">
      <c r="A18" s="9">
        <v>80</v>
      </c>
      <c r="B18" s="10">
        <v>0.61</v>
      </c>
      <c r="C18" s="10">
        <v>0.39</v>
      </c>
    </row>
    <row r="19" spans="1:3" ht="20.100000000000001" customHeight="1">
      <c r="A19" s="9">
        <v>85</v>
      </c>
      <c r="B19" s="10">
        <v>0.61699999999999999</v>
      </c>
      <c r="C19" s="10">
        <v>0.38300000000000001</v>
      </c>
    </row>
    <row r="20" spans="1:3" ht="20.100000000000001" customHeight="1">
      <c r="A20" s="9">
        <v>90</v>
      </c>
      <c r="B20" s="10">
        <v>0.623</v>
      </c>
      <c r="C20" s="10">
        <v>0.377</v>
      </c>
    </row>
    <row r="21" spans="1:3" ht="20.100000000000001" customHeight="1">
      <c r="A21" s="9">
        <v>95</v>
      </c>
      <c r="B21" s="10">
        <v>0.63</v>
      </c>
      <c r="C21" s="10">
        <v>0.37</v>
      </c>
    </row>
    <row r="22" spans="1:3" ht="20.100000000000001" customHeight="1">
      <c r="A22" s="9">
        <v>100</v>
      </c>
      <c r="B22" s="10">
        <v>0.63600000000000001</v>
      </c>
      <c r="C22" s="10">
        <v>0.36399999999999999</v>
      </c>
    </row>
    <row r="23" spans="1:3" ht="20.100000000000001" customHeight="1">
      <c r="A23" s="9">
        <v>105</v>
      </c>
      <c r="B23" s="10">
        <v>0.64300000000000002</v>
      </c>
      <c r="C23" s="10">
        <v>0.35699999999999998</v>
      </c>
    </row>
    <row r="24" spans="1:3" ht="20.100000000000001" customHeight="1">
      <c r="A24" s="9">
        <v>110</v>
      </c>
      <c r="B24" s="10">
        <v>0.65</v>
      </c>
      <c r="C24" s="10">
        <v>0.35</v>
      </c>
    </row>
    <row r="25" spans="1:3" ht="20.100000000000001" customHeight="1">
      <c r="A25" s="9">
        <v>115</v>
      </c>
      <c r="B25" s="10">
        <v>0.65600000000000003</v>
      </c>
      <c r="C25" s="10">
        <v>0.34399999999999997</v>
      </c>
    </row>
    <row r="26" spans="1:3" ht="20.100000000000001" customHeight="1">
      <c r="A26" s="9">
        <v>120</v>
      </c>
      <c r="B26" s="10">
        <v>0.66300000000000003</v>
      </c>
      <c r="C26" s="10">
        <v>0.33699999999999997</v>
      </c>
    </row>
    <row r="27" spans="1:3" ht="20.100000000000001" customHeight="1">
      <c r="A27" s="9">
        <v>125</v>
      </c>
      <c r="B27" s="10">
        <v>0.66900000000000004</v>
      </c>
      <c r="C27" s="10">
        <v>0.33099999999999996</v>
      </c>
    </row>
    <row r="28" spans="1:3" ht="20.100000000000001" customHeight="1">
      <c r="A28" s="9">
        <v>130</v>
      </c>
      <c r="B28" s="10">
        <v>0.67600000000000005</v>
      </c>
      <c r="C28" s="10">
        <v>0.32399999999999995</v>
      </c>
    </row>
    <row r="29" spans="1:3" ht="20.100000000000001" customHeight="1">
      <c r="A29" s="9">
        <v>135</v>
      </c>
      <c r="B29" s="10">
        <v>0.68200000000000005</v>
      </c>
      <c r="C29" s="10">
        <v>0.31799999999999995</v>
      </c>
    </row>
    <row r="30" spans="1:3" ht="20.100000000000001" customHeight="1">
      <c r="A30" s="9">
        <v>140</v>
      </c>
      <c r="B30" s="10">
        <v>0.68700000000000006</v>
      </c>
      <c r="C30" s="10">
        <v>0.31299999999999994</v>
      </c>
    </row>
    <row r="31" spans="1:3" ht="20.100000000000001" customHeight="1">
      <c r="A31" s="9">
        <v>145</v>
      </c>
      <c r="B31" s="10">
        <v>0.69299999999999995</v>
      </c>
      <c r="C31" s="10">
        <v>0.30700000000000005</v>
      </c>
    </row>
    <row r="32" spans="1:3" ht="20.100000000000001" customHeight="1">
      <c r="A32" s="9">
        <v>150</v>
      </c>
      <c r="B32" s="10">
        <v>0.69899999999999995</v>
      </c>
      <c r="C32" s="10">
        <v>0.30100000000000005</v>
      </c>
    </row>
    <row r="33" spans="1:3" ht="20.100000000000001" customHeight="1">
      <c r="A33" s="9">
        <v>155</v>
      </c>
      <c r="B33" s="10">
        <v>0.70499999999999996</v>
      </c>
      <c r="C33" s="10">
        <v>0.29499999999999998</v>
      </c>
    </row>
    <row r="34" spans="1:3" ht="20.100000000000001" customHeight="1">
      <c r="A34" s="9">
        <v>160</v>
      </c>
      <c r="B34" s="10">
        <v>0.71099999999999997</v>
      </c>
      <c r="C34" s="10">
        <v>0.28900000000000003</v>
      </c>
    </row>
    <row r="35" spans="1:3" ht="20.100000000000001" customHeight="1">
      <c r="A35" s="9">
        <v>165</v>
      </c>
      <c r="B35" s="10">
        <v>0.71699999999999997</v>
      </c>
      <c r="C35" s="10">
        <v>0.28300000000000003</v>
      </c>
    </row>
    <row r="36" spans="1:3" ht="20.100000000000001" customHeight="1">
      <c r="A36" s="9">
        <v>170</v>
      </c>
      <c r="B36" s="10">
        <v>0.72299999999999998</v>
      </c>
      <c r="C36" s="10">
        <v>0.27700000000000002</v>
      </c>
    </row>
    <row r="37" spans="1:3" ht="20.100000000000001" customHeight="1">
      <c r="A37" s="9">
        <v>175</v>
      </c>
      <c r="B37" s="10">
        <v>0.72899999999999998</v>
      </c>
      <c r="C37" s="10">
        <v>0.27100000000000002</v>
      </c>
    </row>
    <row r="38" spans="1:3" ht="20.100000000000001" customHeight="1">
      <c r="A38" s="9">
        <v>180</v>
      </c>
      <c r="B38" s="10">
        <v>0.73499999999999999</v>
      </c>
      <c r="C38" s="10">
        <v>0.26500000000000001</v>
      </c>
    </row>
    <row r="39" spans="1:3" ht="20.100000000000001" customHeight="1">
      <c r="A39" s="9">
        <v>185</v>
      </c>
      <c r="B39" s="10">
        <v>0.74</v>
      </c>
      <c r="C39" s="10">
        <v>0.26</v>
      </c>
    </row>
    <row r="40" spans="1:3" ht="20.100000000000001" customHeight="1">
      <c r="A40" s="9">
        <v>190</v>
      </c>
      <c r="B40" s="10">
        <v>0.746</v>
      </c>
      <c r="C40" s="10">
        <v>0.254</v>
      </c>
    </row>
    <row r="41" spans="1:3" ht="20.100000000000001" customHeight="1">
      <c r="A41" s="9">
        <v>195</v>
      </c>
      <c r="B41" s="10">
        <v>0.752</v>
      </c>
      <c r="C41" s="10">
        <v>0.248</v>
      </c>
    </row>
    <row r="42" spans="1:3" ht="20.100000000000001" customHeight="1">
      <c r="A42" s="9">
        <v>200</v>
      </c>
      <c r="B42" s="10">
        <v>0.75700000000000001</v>
      </c>
      <c r="C42" s="10">
        <v>0.24299999999999999</v>
      </c>
    </row>
    <row r="43" spans="1:3" ht="20.100000000000001" customHeight="1">
      <c r="A43" s="12">
        <v>205</v>
      </c>
      <c r="B43" s="10">
        <v>0.76200000000000001</v>
      </c>
      <c r="C43" s="10">
        <v>0.23799999999999999</v>
      </c>
    </row>
    <row r="44" spans="1:3" ht="20.100000000000001" customHeight="1">
      <c r="A44" s="12">
        <v>210</v>
      </c>
      <c r="B44" s="10">
        <v>0.76700000000000002</v>
      </c>
      <c r="C44" s="10">
        <v>0.23299999999999998</v>
      </c>
    </row>
    <row r="45" spans="1:3" ht="20.100000000000001" customHeight="1">
      <c r="A45" s="12">
        <v>215</v>
      </c>
      <c r="B45" s="10">
        <v>0.77200000000000002</v>
      </c>
      <c r="C45" s="10">
        <v>0.22799999999999998</v>
      </c>
    </row>
    <row r="46" spans="1:3" ht="20.100000000000001" customHeight="1">
      <c r="A46" s="12">
        <v>220</v>
      </c>
      <c r="B46" s="10">
        <v>0.77700000000000002</v>
      </c>
      <c r="C46" s="10">
        <v>0.22299999999999998</v>
      </c>
    </row>
    <row r="47" spans="1:3" ht="20.100000000000001" customHeight="1">
      <c r="A47" s="12">
        <v>225</v>
      </c>
      <c r="B47" s="10">
        <v>0.78300000000000003</v>
      </c>
      <c r="C47" s="10">
        <v>0.21699999999999997</v>
      </c>
    </row>
    <row r="48" spans="1:3" ht="20.100000000000001" customHeight="1">
      <c r="A48" s="12">
        <v>230</v>
      </c>
      <c r="B48" s="10">
        <v>0.78800000000000003</v>
      </c>
      <c r="C48" s="10">
        <v>0.21199999999999997</v>
      </c>
    </row>
    <row r="49" spans="1:3" ht="20.100000000000001" customHeight="1">
      <c r="A49" s="12">
        <v>235</v>
      </c>
      <c r="B49" s="10">
        <v>0.79300000000000004</v>
      </c>
      <c r="C49" s="10">
        <v>0.20699999999999996</v>
      </c>
    </row>
    <row r="50" spans="1:3" ht="20.100000000000001" customHeight="1">
      <c r="A50" s="12">
        <v>240</v>
      </c>
      <c r="B50" s="10">
        <v>0.79800000000000004</v>
      </c>
      <c r="C50" s="10">
        <v>0.20199999999999996</v>
      </c>
    </row>
    <row r="51" spans="1:3" ht="20.100000000000001" customHeight="1">
      <c r="A51" s="12">
        <v>245</v>
      </c>
      <c r="B51" s="10">
        <v>0.80300000000000005</v>
      </c>
      <c r="C51" s="10">
        <v>0.19699999999999995</v>
      </c>
    </row>
    <row r="52" spans="1:3" ht="20.100000000000001" customHeight="1">
      <c r="A52" s="12">
        <v>250</v>
      </c>
      <c r="B52" s="10">
        <v>0.80800000000000005</v>
      </c>
      <c r="C52" s="10">
        <v>0.19199999999999995</v>
      </c>
    </row>
    <row r="53" spans="1:3" ht="20.100000000000001" customHeight="1">
      <c r="A53" s="12">
        <v>255</v>
      </c>
      <c r="B53" s="10">
        <v>0.81299999999999994</v>
      </c>
      <c r="C53" s="10">
        <v>0.18700000000000006</v>
      </c>
    </row>
    <row r="54" spans="1:3" ht="20.100000000000001" customHeight="1">
      <c r="A54" s="12">
        <v>260</v>
      </c>
      <c r="B54" s="10">
        <v>0.81799999999999995</v>
      </c>
      <c r="C54" s="10">
        <v>0.18200000000000005</v>
      </c>
    </row>
    <row r="55" spans="1:3" ht="20.100000000000001" customHeight="1">
      <c r="A55" s="12">
        <v>265</v>
      </c>
      <c r="B55" s="10">
        <v>0.82199999999999995</v>
      </c>
      <c r="C55" s="10">
        <v>0.17800000000000005</v>
      </c>
    </row>
    <row r="56" spans="1:3" ht="20.100000000000001" customHeight="1">
      <c r="A56" s="12">
        <v>270</v>
      </c>
      <c r="B56" s="10">
        <v>0.82599999999999996</v>
      </c>
      <c r="C56" s="10">
        <v>0.17400000000000004</v>
      </c>
    </row>
    <row r="57" spans="1:3" ht="20.100000000000001" customHeight="1">
      <c r="A57" s="12">
        <v>275</v>
      </c>
      <c r="B57" s="10">
        <v>0.83</v>
      </c>
      <c r="C57" s="10">
        <v>0.17</v>
      </c>
    </row>
    <row r="58" spans="1:3" ht="20.100000000000001" customHeight="1">
      <c r="A58" s="12">
        <v>280</v>
      </c>
      <c r="B58" s="10">
        <v>0.83399999999999996</v>
      </c>
      <c r="C58" s="10">
        <v>0.16600000000000004</v>
      </c>
    </row>
    <row r="59" spans="1:3" ht="20.100000000000001" customHeight="1">
      <c r="A59" s="12">
        <v>285</v>
      </c>
      <c r="B59" s="10">
        <v>0.83899999999999997</v>
      </c>
      <c r="C59" s="10">
        <v>0.16100000000000003</v>
      </c>
    </row>
    <row r="60" spans="1:3" ht="20.100000000000001" customHeight="1">
      <c r="A60" s="12">
        <v>290</v>
      </c>
      <c r="B60" s="10">
        <v>0.84299999999999997</v>
      </c>
      <c r="C60" s="10">
        <v>0.15700000000000003</v>
      </c>
    </row>
    <row r="61" spans="1:3" ht="20.100000000000001" customHeight="1">
      <c r="A61" s="12">
        <v>295</v>
      </c>
      <c r="B61" s="10">
        <v>0.84699999999999998</v>
      </c>
      <c r="C61" s="10">
        <v>0.15700000000000003</v>
      </c>
    </row>
    <row r="62" spans="1:3" ht="20.100000000000001" customHeight="1">
      <c r="A62" s="12">
        <v>300</v>
      </c>
      <c r="B62" s="10">
        <v>0.85099999999999998</v>
      </c>
      <c r="C62" s="10">
        <v>0.14900000000000002</v>
      </c>
    </row>
    <row r="63" spans="1:3" ht="20.100000000000001" customHeight="1">
      <c r="A63" s="12">
        <v>305</v>
      </c>
      <c r="B63" s="10">
        <v>0.85599999999999998</v>
      </c>
      <c r="C63" s="10">
        <v>0.14400000000000002</v>
      </c>
    </row>
    <row r="64" spans="1:3" ht="20.100000000000001" customHeight="1">
      <c r="A64" s="12">
        <v>310</v>
      </c>
      <c r="B64" s="10">
        <v>0.86</v>
      </c>
      <c r="C64" s="10">
        <v>0.14000000000000001</v>
      </c>
    </row>
    <row r="65" spans="1:3" ht="20.100000000000001" customHeight="1">
      <c r="A65" s="12">
        <v>315</v>
      </c>
      <c r="B65" s="10">
        <v>0.86399999999999999</v>
      </c>
      <c r="C65" s="10">
        <v>0.13600000000000001</v>
      </c>
    </row>
    <row r="66" spans="1:3" ht="20.100000000000001" customHeight="1">
      <c r="A66" s="12">
        <v>320</v>
      </c>
      <c r="B66" s="10">
        <v>0.86799999999999999</v>
      </c>
      <c r="C66" s="10">
        <v>0.13200000000000001</v>
      </c>
    </row>
    <row r="67" spans="1:3" ht="20.100000000000001" customHeight="1">
      <c r="A67" s="12">
        <v>325</v>
      </c>
      <c r="B67" s="10">
        <v>0.872</v>
      </c>
      <c r="C67" s="10">
        <v>0.128</v>
      </c>
    </row>
    <row r="68" spans="1:3" ht="20.100000000000001" customHeight="1">
      <c r="A68" s="12">
        <v>330</v>
      </c>
      <c r="B68" s="10">
        <v>0.875</v>
      </c>
      <c r="C68" s="10">
        <v>0.125</v>
      </c>
    </row>
    <row r="69" spans="1:3" ht="20.100000000000001" customHeight="1">
      <c r="A69" s="12">
        <v>335</v>
      </c>
      <c r="B69" s="10">
        <v>0.878</v>
      </c>
      <c r="C69" s="10">
        <v>0.122</v>
      </c>
    </row>
    <row r="70" spans="1:3" ht="20.100000000000001" customHeight="1">
      <c r="A70" s="12">
        <v>340</v>
      </c>
      <c r="B70" s="10">
        <v>0.88100000000000001</v>
      </c>
      <c r="C70" s="10">
        <v>0.11899999999999999</v>
      </c>
    </row>
    <row r="71" spans="1:3" ht="20.100000000000001" customHeight="1">
      <c r="A71" s="12">
        <v>345</v>
      </c>
      <c r="B71" s="10">
        <v>0.88500000000000001</v>
      </c>
      <c r="C71" s="10">
        <v>0.115</v>
      </c>
    </row>
    <row r="72" spans="1:3" ht="20.100000000000001" customHeight="1">
      <c r="A72" s="12">
        <v>350</v>
      </c>
      <c r="B72" s="10">
        <v>0.88800000000000001</v>
      </c>
      <c r="C72" s="10">
        <v>0.11199999999999999</v>
      </c>
    </row>
    <row r="73" spans="1:3" ht="20.100000000000001" customHeight="1">
      <c r="A73" s="12">
        <v>355</v>
      </c>
      <c r="B73" s="10">
        <v>0.89100000000000001</v>
      </c>
      <c r="C73" s="10">
        <v>0.10899999999999999</v>
      </c>
    </row>
    <row r="74" spans="1:3" ht="20.100000000000001" customHeight="1">
      <c r="A74" s="12">
        <v>360</v>
      </c>
      <c r="B74" s="10">
        <v>0.89400000000000002</v>
      </c>
      <c r="C74" s="10">
        <v>0.10599999999999998</v>
      </c>
    </row>
    <row r="75" spans="1:3" ht="20.100000000000001" customHeight="1">
      <c r="A75" s="12">
        <v>365</v>
      </c>
      <c r="B75" s="10">
        <v>0.89800000000000002</v>
      </c>
      <c r="C75" s="10">
        <v>0.10199999999999998</v>
      </c>
    </row>
    <row r="76" spans="1:3" ht="20.100000000000001" customHeight="1">
      <c r="A76" s="12">
        <v>370</v>
      </c>
      <c r="B76" s="10">
        <v>0.90100000000000002</v>
      </c>
      <c r="C76" s="10">
        <v>9.8999999999999977E-2</v>
      </c>
    </row>
    <row r="77" spans="1:3" ht="20.100000000000001" customHeight="1">
      <c r="A77" s="12">
        <v>375</v>
      </c>
      <c r="B77" s="10">
        <v>0.90400000000000003</v>
      </c>
      <c r="C77" s="10">
        <v>9.5999999999999974E-2</v>
      </c>
    </row>
    <row r="78" spans="1:3" ht="20.100000000000001" customHeight="1">
      <c r="A78" s="12">
        <v>380</v>
      </c>
      <c r="B78" s="10">
        <v>0.90800000000000003</v>
      </c>
      <c r="C78" s="10">
        <v>9.1999999999999971E-2</v>
      </c>
    </row>
    <row r="79" spans="1:3" ht="20.100000000000001" customHeight="1">
      <c r="A79" s="12">
        <v>385</v>
      </c>
      <c r="B79" s="10">
        <v>0.91100000000000003</v>
      </c>
      <c r="C79" s="10">
        <v>8.8999999999999968E-2</v>
      </c>
    </row>
    <row r="80" spans="1:3" ht="20.100000000000001" customHeight="1">
      <c r="A80" s="12">
        <v>390</v>
      </c>
      <c r="B80" s="10">
        <v>0.91300000000000003</v>
      </c>
      <c r="C80" s="10">
        <v>8.6999999999999966E-2</v>
      </c>
    </row>
    <row r="81" spans="1:3" ht="20.100000000000001" customHeight="1">
      <c r="A81" s="12">
        <v>395</v>
      </c>
      <c r="B81" s="10">
        <v>0.91600000000000004</v>
      </c>
      <c r="C81" s="10">
        <v>8.3999999999999964E-2</v>
      </c>
    </row>
    <row r="82" spans="1:3" ht="20.100000000000001" customHeight="1">
      <c r="A82" s="12">
        <v>400</v>
      </c>
      <c r="B82" s="10">
        <v>0.91800000000000004</v>
      </c>
      <c r="C82" s="10">
        <v>8.1999999999999962E-2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Graded</vt:lpstr>
      <vt:lpstr>Ungraded</vt:lpstr>
      <vt:lpstr>Instructions</vt:lpstr>
      <vt:lpstr>Tables</vt:lpstr>
    </vt:vector>
  </TitlesOfParts>
  <Company>Dave Bogle IT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Bogle</dc:creator>
  <cp:lastModifiedBy>Dave Bogle</cp:lastModifiedBy>
  <cp:lastPrinted>2012-08-13T18:35:14Z</cp:lastPrinted>
  <dcterms:created xsi:type="dcterms:W3CDTF">2007-02-14T23:13:50Z</dcterms:created>
  <dcterms:modified xsi:type="dcterms:W3CDTF">2013-09-16T15:13:33Z</dcterms:modified>
</cp:coreProperties>
</file>